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sncorg-my.sharepoint.com/personal/jack_cresswell_psnc_org_uk/Documents/PEPs/"/>
    </mc:Choice>
  </mc:AlternateContent>
  <xr:revisionPtr revIDLastSave="10" documentId="13_ncr:1_{C03AB314-99E7-4097-9D41-4552D587BC2A}" xr6:coauthVersionLast="47" xr6:coauthVersionMax="47" xr10:uidLastSave="{3E5BF02B-EEA6-4591-8551-549F3265FB68}"/>
  <bookViews>
    <workbookView xWindow="-120" yWindow="-120" windowWidth="51840" windowHeight="21840" activeTab="1" xr2:uid="{521D5771-31F4-4C91-BF7B-C851190A8F5A}"/>
  </bookViews>
  <sheets>
    <sheet name="Introduction" sheetId="2" r:id="rId1"/>
    <sheet name="Cashflow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" i="1" l="1"/>
  <c r="L35" i="1"/>
  <c r="K35" i="1"/>
  <c r="J35" i="1"/>
  <c r="I35" i="1"/>
  <c r="H35" i="1"/>
  <c r="H34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N61" i="1" l="1"/>
  <c r="O61" i="1"/>
  <c r="P61" i="1"/>
  <c r="Q61" i="1"/>
  <c r="R61" i="1"/>
  <c r="S61" i="1"/>
  <c r="T61" i="1"/>
  <c r="U61" i="1"/>
  <c r="V61" i="1"/>
  <c r="W61" i="1"/>
  <c r="X61" i="1"/>
  <c r="G61" i="1"/>
  <c r="H59" i="1"/>
  <c r="I59" i="1"/>
  <c r="U59" i="1"/>
  <c r="V59" i="1"/>
  <c r="W59" i="1"/>
  <c r="X59" i="1"/>
  <c r="G59" i="1"/>
  <c r="N51" i="1"/>
  <c r="O51" i="1"/>
  <c r="P51" i="1"/>
  <c r="Q51" i="1"/>
  <c r="R51" i="1"/>
  <c r="S51" i="1"/>
  <c r="T51" i="1"/>
  <c r="U51" i="1"/>
  <c r="V51" i="1"/>
  <c r="W51" i="1"/>
  <c r="X51" i="1"/>
  <c r="G51" i="1"/>
  <c r="H49" i="1"/>
  <c r="I49" i="1"/>
  <c r="U49" i="1"/>
  <c r="V49" i="1"/>
  <c r="W49" i="1"/>
  <c r="X49" i="1"/>
  <c r="G49" i="1"/>
  <c r="G50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H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H57" i="1"/>
  <c r="I57" i="1"/>
  <c r="J57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G57" i="1"/>
  <c r="G60" i="1"/>
  <c r="G58" i="1"/>
  <c r="G56" i="1"/>
  <c r="G48" i="1"/>
  <c r="G46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H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J26" i="1"/>
  <c r="L28" i="1" s="1"/>
  <c r="X26" i="1"/>
  <c r="W26" i="1"/>
  <c r="X27" i="1" s="1"/>
  <c r="X57" i="1" s="1"/>
  <c r="V26" i="1"/>
  <c r="W27" i="1" s="1"/>
  <c r="W57" i="1" s="1"/>
  <c r="N30" i="1"/>
  <c r="O30" i="1"/>
  <c r="P30" i="1"/>
  <c r="Q30" i="1"/>
  <c r="R30" i="1"/>
  <c r="S30" i="1"/>
  <c r="T30" i="1"/>
  <c r="U30" i="1"/>
  <c r="V30" i="1"/>
  <c r="W30" i="1"/>
  <c r="X30" i="1"/>
  <c r="J30" i="1"/>
  <c r="I30" i="1" s="1"/>
  <c r="H30" i="1" s="1"/>
  <c r="G30" i="1" s="1"/>
  <c r="K30" i="1"/>
  <c r="L30" i="1"/>
  <c r="M30" i="1"/>
  <c r="J61" i="1"/>
  <c r="K61" i="1"/>
  <c r="L61" i="1"/>
  <c r="M61" i="1"/>
  <c r="L26" i="1"/>
  <c r="N28" i="1" s="1"/>
  <c r="M26" i="1"/>
  <c r="O28" i="1" s="1"/>
  <c r="N26" i="1"/>
  <c r="P28" i="1" s="1"/>
  <c r="O26" i="1"/>
  <c r="Q28" i="1" s="1"/>
  <c r="P26" i="1"/>
  <c r="R28" i="1" s="1"/>
  <c r="Q26" i="1"/>
  <c r="S28" i="1" s="1"/>
  <c r="R26" i="1"/>
  <c r="T28" i="1" s="1"/>
  <c r="S26" i="1"/>
  <c r="U28" i="1" s="1"/>
  <c r="T26" i="1"/>
  <c r="V28" i="1" s="1"/>
  <c r="U26" i="1"/>
  <c r="W28" i="1" s="1"/>
  <c r="K26" i="1"/>
  <c r="L27" i="1" s="1"/>
  <c r="H23" i="1"/>
  <c r="I24" i="1" s="1"/>
  <c r="O33" i="1" s="1"/>
  <c r="O59" i="1" s="1"/>
  <c r="G23" i="1"/>
  <c r="J28" i="1" s="1"/>
  <c r="I28" i="1" s="1"/>
  <c r="H28" i="1" s="1"/>
  <c r="G28" i="1" s="1"/>
  <c r="X47" i="1" l="1"/>
  <c r="H37" i="1"/>
  <c r="W37" i="1"/>
  <c r="V47" i="1"/>
  <c r="X28" i="1"/>
  <c r="X38" i="1" s="1"/>
  <c r="H38" i="1"/>
  <c r="U47" i="1"/>
  <c r="I56" i="1"/>
  <c r="I46" i="1"/>
  <c r="H55" i="1"/>
  <c r="O49" i="1"/>
  <c r="H45" i="1"/>
  <c r="G45" i="1"/>
  <c r="L33" i="1"/>
  <c r="L38" i="1" s="1"/>
  <c r="K33" i="1"/>
  <c r="O47" i="1"/>
  <c r="O37" i="1"/>
  <c r="J33" i="1"/>
  <c r="J37" i="1" s="1"/>
  <c r="M51" i="1"/>
  <c r="G55" i="1"/>
  <c r="L51" i="1"/>
  <c r="I38" i="1"/>
  <c r="K51" i="1"/>
  <c r="J51" i="1"/>
  <c r="I51" i="1"/>
  <c r="H51" i="1"/>
  <c r="I61" i="1"/>
  <c r="K27" i="1"/>
  <c r="H61" i="1"/>
  <c r="X37" i="1"/>
  <c r="W47" i="1"/>
  <c r="W38" i="1"/>
  <c r="V27" i="1"/>
  <c r="G37" i="1"/>
  <c r="I37" i="1"/>
  <c r="G38" i="1"/>
  <c r="U27" i="1"/>
  <c r="M28" i="1"/>
  <c r="R33" i="1"/>
  <c r="T27" i="1"/>
  <c r="S27" i="1"/>
  <c r="R27" i="1"/>
  <c r="O27" i="1"/>
  <c r="Q27" i="1"/>
  <c r="M33" i="1"/>
  <c r="N27" i="1"/>
  <c r="P27" i="1"/>
  <c r="V37" i="1"/>
  <c r="M27" i="1"/>
  <c r="U37" i="1"/>
  <c r="T33" i="1"/>
  <c r="K28" i="1"/>
  <c r="S33" i="1"/>
  <c r="S37" i="1" s="1"/>
  <c r="P33" i="1"/>
  <c r="N33" i="1"/>
  <c r="Q33" i="1"/>
  <c r="R38" i="1" l="1"/>
  <c r="T49" i="1"/>
  <c r="T47" i="1" s="1"/>
  <c r="T59" i="1"/>
  <c r="K59" i="1"/>
  <c r="K57" i="1" s="1"/>
  <c r="K49" i="1"/>
  <c r="K47" i="1" s="1"/>
  <c r="N38" i="1"/>
  <c r="Q38" i="1"/>
  <c r="T37" i="1"/>
  <c r="O38" i="1"/>
  <c r="O57" i="1"/>
  <c r="L59" i="1"/>
  <c r="L57" i="1" s="1"/>
  <c r="L49" i="1"/>
  <c r="L47" i="1" s="1"/>
  <c r="V38" i="1"/>
  <c r="V57" i="1"/>
  <c r="M37" i="1"/>
  <c r="M59" i="1"/>
  <c r="M57" i="1" s="1"/>
  <c r="M49" i="1"/>
  <c r="M47" i="1" s="1"/>
  <c r="L37" i="1"/>
  <c r="P37" i="1"/>
  <c r="P59" i="1"/>
  <c r="P49" i="1"/>
  <c r="P47" i="1" s="1"/>
  <c r="R37" i="1"/>
  <c r="R59" i="1"/>
  <c r="R57" i="1" s="1"/>
  <c r="R49" i="1"/>
  <c r="R47" i="1" s="1"/>
  <c r="P57" i="1"/>
  <c r="S38" i="1"/>
  <c r="T38" i="1"/>
  <c r="T57" i="1"/>
  <c r="M38" i="1"/>
  <c r="J59" i="1"/>
  <c r="J38" i="1"/>
  <c r="J49" i="1"/>
  <c r="J47" i="1" s="1"/>
  <c r="K37" i="1"/>
  <c r="Q37" i="1"/>
  <c r="Q59" i="1"/>
  <c r="Q57" i="1" s="1"/>
  <c r="Q49" i="1"/>
  <c r="Q47" i="1" s="1"/>
  <c r="N37" i="1"/>
  <c r="N59" i="1"/>
  <c r="N57" i="1" s="1"/>
  <c r="N49" i="1"/>
  <c r="N47" i="1" s="1"/>
  <c r="S49" i="1"/>
  <c r="S47" i="1" s="1"/>
  <c r="S59" i="1"/>
  <c r="S57" i="1" s="1"/>
  <c r="K38" i="1"/>
  <c r="U38" i="1"/>
  <c r="U57" i="1"/>
  <c r="P38" i="1"/>
</calcChain>
</file>

<file path=xl/sharedStrings.xml><?xml version="1.0" encoding="utf-8"?>
<sst xmlns="http://schemas.openxmlformats.org/spreadsheetml/2006/main" count="52" uniqueCount="41">
  <si>
    <t>Dispensing month</t>
  </si>
  <si>
    <t>Items dispensed</t>
  </si>
  <si>
    <t>AIV</t>
  </si>
  <si>
    <t>Early advance received (around 10th)</t>
  </si>
  <si>
    <t>Items submitted for payment / FP34C submitted by 5th</t>
  </si>
  <si>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Normal advance (around 1st)</t>
    </r>
  </si>
  <si>
    <t>PEPs advance received (around 1st)</t>
  </si>
  <si>
    <t>Bridging payment received (around 1st)</t>
  </si>
  <si>
    <t>Advance recovered (around 1st)</t>
  </si>
  <si>
    <t>Repay 1/11th bridging patment (around 1st)</t>
  </si>
  <si>
    <t>FP34 statement / reconciliation payment received for dispensing month (around 1st)</t>
  </si>
  <si>
    <t>Covid costs claim received</t>
  </si>
  <si>
    <t>Covid advance repayment</t>
  </si>
  <si>
    <t>Notes / assumptions</t>
  </si>
  <si>
    <t>Pharmacy received £35,000 in covid advance payments</t>
  </si>
  <si>
    <t>Pharmacy submitted claim for £25,000 covid costs</t>
  </si>
  <si>
    <t>Payment for other services (advanced services, local services, etc)</t>
  </si>
  <si>
    <t>Pharmacy does £1000 worth of advanced and enhanced services per month</t>
  </si>
  <si>
    <t>Total value of account</t>
  </si>
  <si>
    <t>Pharmacy dispenses 7,000 items per month with AIV of £10</t>
  </si>
  <si>
    <t>Total payment received in month if pharmacy gets early advance</t>
  </si>
  <si>
    <t>Total payment received in month if pharmacy gets normal advance</t>
  </si>
  <si>
    <t>PEPs</t>
  </si>
  <si>
    <t>Payment for services</t>
  </si>
  <si>
    <t>Bridging payment</t>
  </si>
  <si>
    <t>Repay bridging payment</t>
  </si>
  <si>
    <t>Covid costs claim</t>
  </si>
  <si>
    <t>Repay covid advance loan</t>
  </si>
  <si>
    <t>Early advance (net of PEPs and covid loan repayments)</t>
  </si>
  <si>
    <t>Normal advance (net of PEPs and covid loan repayments)</t>
  </si>
  <si>
    <t>IMPORTANT:</t>
  </si>
  <si>
    <t>These figures are illustrative only.</t>
  </si>
  <si>
    <t>PEPS transition timetable: PSNC's cashflow indicator</t>
  </si>
  <si>
    <t>Last updated 03/09/2021</t>
  </si>
  <si>
    <t>This section contains a cashflow indicator, intended to demonstrate how monthly cashflow will be affected for a pharmacy transitioning from PEPS back to the Drug Tariff payment timetable</t>
  </si>
  <si>
    <t>Pharmacy average item value (AIV)</t>
  </si>
  <si>
    <t>Pharmacy monthly item volume</t>
  </si>
  <si>
    <t>Value of service payments per month</t>
  </si>
  <si>
    <t>Amount of covid advance payment received</t>
  </si>
  <si>
    <t>Amount of covid costs claimed</t>
  </si>
  <si>
    <t>(Value used in model may be changed here if desired)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</si>
</sst>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8" formatCode="&quot;£&quot;#,##0.00;[Red]\-&quot;£&quot;#,##0.00"/>
    <numFmt numFmtId="43" formatCode="_-* #,##0.00_-;\-* #,##0.00_-;_-* &quot;-&quot;??_-;_-@_-"/>
    <numFmt numFmtId="164" formatCode="_-* #,##0_-;\-* #,##0_-;_-* &quot;-&quot;??_-;_-@_-"/>
    <numFmt numFmtId="165" formatCode="&quot;£&quot;#,##0.00"/>
    <numFmt numFmtId="166" formatCode="&quot;£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Symbol"/>
      <family val="1"/>
      <charset val="2"/>
    </font>
    <font>
      <b/>
      <sz val="16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rgb="FFFF1D1D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0" fillId="10" borderId="0" xfId="0" applyFill="1"/>
    <xf numFmtId="0" fontId="0" fillId="11" borderId="0" xfId="0" applyFill="1"/>
    <xf numFmtId="0" fontId="3" fillId="10" borderId="0" xfId="0" applyFont="1" applyFill="1" applyAlignment="1">
      <alignment horizontal="left" vertical="center" indent="5"/>
    </xf>
    <xf numFmtId="0" fontId="0" fillId="10" borderId="0" xfId="0" applyFill="1" applyAlignment="1">
      <alignment horizontal="left" wrapText="1"/>
    </xf>
    <xf numFmtId="0" fontId="0" fillId="11" borderId="0" xfId="0" applyFill="1" applyAlignment="1">
      <alignment vertical="center"/>
    </xf>
    <xf numFmtId="0" fontId="0" fillId="10" borderId="0" xfId="0" applyFill="1" applyAlignment="1">
      <alignment horizontal="right"/>
    </xf>
    <xf numFmtId="0" fontId="5" fillId="1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6" fillId="11" borderId="0" xfId="0" applyFont="1" applyFill="1" applyAlignment="1">
      <alignment vertical="center"/>
    </xf>
    <xf numFmtId="0" fontId="0" fillId="10" borderId="0" xfId="0" applyFill="1" applyProtection="1">
      <protection locked="0"/>
    </xf>
    <xf numFmtId="0" fontId="0" fillId="10" borderId="0" xfId="0" applyFill="1" applyProtection="1"/>
    <xf numFmtId="8" fontId="0" fillId="10" borderId="0" xfId="0" applyNumberFormat="1" applyFill="1" applyAlignment="1" applyProtection="1">
      <alignment horizontal="center"/>
    </xf>
    <xf numFmtId="0" fontId="0" fillId="10" borderId="0" xfId="0" applyFill="1" applyAlignment="1" applyProtection="1">
      <alignment horizontal="center"/>
    </xf>
    <xf numFmtId="0" fontId="2" fillId="10" borderId="0" xfId="0" applyFont="1" applyFill="1" applyProtection="1"/>
    <xf numFmtId="17" fontId="2" fillId="10" borderId="0" xfId="0" applyNumberFormat="1" applyFont="1" applyFill="1" applyAlignment="1" applyProtection="1">
      <alignment horizontal="center"/>
    </xf>
    <xf numFmtId="165" fontId="0" fillId="2" borderId="2" xfId="0" applyNumberFormat="1" applyFill="1" applyBorder="1" applyAlignment="1" applyProtection="1">
      <alignment horizontal="center" vertical="center"/>
    </xf>
    <xf numFmtId="165" fontId="0" fillId="3" borderId="2" xfId="0" applyNumberFormat="1" applyFill="1" applyBorder="1" applyAlignment="1" applyProtection="1">
      <alignment horizontal="center" vertical="center"/>
    </xf>
    <xf numFmtId="165" fontId="0" fillId="4" borderId="2" xfId="0" applyNumberFormat="1" applyFill="1" applyBorder="1" applyAlignment="1" applyProtection="1">
      <alignment horizontal="center" vertical="center"/>
    </xf>
    <xf numFmtId="165" fontId="0" fillId="5" borderId="2" xfId="0" applyNumberFormat="1" applyFill="1" applyBorder="1" applyAlignment="1" applyProtection="1">
      <alignment horizontal="center" vertical="center"/>
    </xf>
    <xf numFmtId="165" fontId="0" fillId="6" borderId="2" xfId="0" applyNumberFormat="1" applyFill="1" applyBorder="1" applyAlignment="1" applyProtection="1">
      <alignment horizontal="center" vertical="center"/>
    </xf>
    <xf numFmtId="165" fontId="0" fillId="7" borderId="2" xfId="0" applyNumberFormat="1" applyFill="1" applyBorder="1" applyAlignment="1" applyProtection="1">
      <alignment horizontal="center" vertical="center"/>
    </xf>
    <xf numFmtId="165" fontId="0" fillId="8" borderId="2" xfId="0" applyNumberFormat="1" applyFill="1" applyBorder="1" applyAlignment="1" applyProtection="1">
      <alignment horizontal="center" vertical="center"/>
    </xf>
    <xf numFmtId="165" fontId="0" fillId="9" borderId="2" xfId="0" applyNumberFormat="1" applyFill="1" applyBorder="1" applyAlignment="1" applyProtection="1">
      <alignment horizontal="center" vertical="center"/>
    </xf>
    <xf numFmtId="3" fontId="0" fillId="2" borderId="1" xfId="1" applyNumberFormat="1" applyFont="1" applyFill="1" applyBorder="1" applyAlignment="1" applyProtection="1">
      <alignment horizontal="center" vertical="center"/>
    </xf>
    <xf numFmtId="3" fontId="0" fillId="3" borderId="1" xfId="1" applyNumberFormat="1" applyFont="1" applyFill="1" applyBorder="1" applyAlignment="1" applyProtection="1">
      <alignment horizontal="center" vertical="center"/>
    </xf>
    <xf numFmtId="3" fontId="0" fillId="4" borderId="1" xfId="1" applyNumberFormat="1" applyFont="1" applyFill="1" applyBorder="1" applyAlignment="1" applyProtection="1">
      <alignment horizontal="center" vertical="center"/>
    </xf>
    <xf numFmtId="3" fontId="0" fillId="5" borderId="1" xfId="1" applyNumberFormat="1" applyFont="1" applyFill="1" applyBorder="1" applyAlignment="1" applyProtection="1">
      <alignment horizontal="center" vertical="center"/>
    </xf>
    <xf numFmtId="3" fontId="0" fillId="6" borderId="1" xfId="1" applyNumberFormat="1" applyFont="1" applyFill="1" applyBorder="1" applyAlignment="1" applyProtection="1">
      <alignment horizontal="center" vertical="center"/>
    </xf>
    <xf numFmtId="3" fontId="0" fillId="7" borderId="1" xfId="1" applyNumberFormat="1" applyFont="1" applyFill="1" applyBorder="1" applyAlignment="1" applyProtection="1">
      <alignment horizontal="center" vertical="center"/>
    </xf>
    <xf numFmtId="3" fontId="0" fillId="8" borderId="1" xfId="1" applyNumberFormat="1" applyFont="1" applyFill="1" applyBorder="1" applyAlignment="1" applyProtection="1">
      <alignment horizontal="center" vertical="center"/>
    </xf>
    <xf numFmtId="3" fontId="0" fillId="9" borderId="1" xfId="1" applyNumberFormat="1" applyFont="1" applyFill="1" applyBorder="1" applyAlignment="1" applyProtection="1">
      <alignment horizontal="center" vertical="center"/>
    </xf>
    <xf numFmtId="3" fontId="0" fillId="5" borderId="2" xfId="1" applyNumberFormat="1" applyFont="1" applyFill="1" applyBorder="1" applyAlignment="1" applyProtection="1">
      <alignment horizontal="center" vertical="center"/>
    </xf>
    <xf numFmtId="3" fontId="0" fillId="6" borderId="2" xfId="1" applyNumberFormat="1" applyFont="1" applyFill="1" applyBorder="1" applyAlignment="1" applyProtection="1">
      <alignment horizontal="center" vertical="center"/>
    </xf>
    <xf numFmtId="3" fontId="0" fillId="7" borderId="2" xfId="1" applyNumberFormat="1" applyFont="1" applyFill="1" applyBorder="1" applyAlignment="1" applyProtection="1">
      <alignment horizontal="center" vertical="center"/>
    </xf>
    <xf numFmtId="3" fontId="0" fillId="8" borderId="2" xfId="1" applyNumberFormat="1" applyFont="1" applyFill="1" applyBorder="1" applyAlignment="1" applyProtection="1">
      <alignment horizontal="center" vertical="center"/>
    </xf>
    <xf numFmtId="166" fontId="0" fillId="2" borderId="1" xfId="1" applyNumberFormat="1" applyFont="1" applyFill="1" applyBorder="1" applyAlignment="1" applyProtection="1">
      <alignment horizontal="center" vertical="center"/>
    </xf>
    <xf numFmtId="166" fontId="0" fillId="3" borderId="2" xfId="0" applyNumberFormat="1" applyFill="1" applyBorder="1" applyAlignment="1" applyProtection="1">
      <alignment horizontal="center" vertical="center"/>
    </xf>
    <xf numFmtId="166" fontId="0" fillId="4" borderId="1" xfId="1" applyNumberFormat="1" applyFont="1" applyFill="1" applyBorder="1" applyAlignment="1" applyProtection="1">
      <alignment horizontal="center" vertical="center"/>
    </xf>
    <xf numFmtId="164" fontId="0" fillId="5" borderId="1" xfId="1" applyNumberFormat="1" applyFont="1" applyFill="1" applyBorder="1" applyAlignment="1" applyProtection="1">
      <alignment horizontal="center" vertical="center"/>
    </xf>
    <xf numFmtId="164" fontId="0" fillId="6" borderId="1" xfId="1" applyNumberFormat="1" applyFont="1" applyFill="1" applyBorder="1" applyAlignment="1" applyProtection="1">
      <alignment horizontal="center" vertical="center"/>
    </xf>
    <xf numFmtId="164" fontId="0" fillId="7" borderId="1" xfId="1" applyNumberFormat="1" applyFont="1" applyFill="1" applyBorder="1" applyAlignment="1" applyProtection="1">
      <alignment horizontal="center" vertical="center"/>
    </xf>
    <xf numFmtId="164" fontId="0" fillId="8" borderId="1" xfId="1" applyNumberFormat="1" applyFont="1" applyFill="1" applyBorder="1" applyAlignment="1" applyProtection="1">
      <alignment horizontal="center" vertical="center"/>
    </xf>
    <xf numFmtId="164" fontId="0" fillId="9" borderId="1" xfId="1" applyNumberFormat="1" applyFont="1" applyFill="1" applyBorder="1" applyAlignment="1" applyProtection="1">
      <alignment horizontal="center" vertical="center"/>
    </xf>
    <xf numFmtId="164" fontId="0" fillId="2" borderId="1" xfId="1" applyNumberFormat="1" applyFont="1" applyFill="1" applyBorder="1" applyAlignment="1" applyProtection="1">
      <alignment horizontal="center" vertical="center"/>
    </xf>
    <xf numFmtId="164" fontId="0" fillId="3" borderId="1" xfId="1" applyNumberFormat="1" applyFont="1" applyFill="1" applyBorder="1" applyAlignment="1" applyProtection="1">
      <alignment horizontal="center" vertical="center"/>
    </xf>
    <xf numFmtId="164" fontId="0" fillId="4" borderId="1" xfId="1" applyNumberFormat="1" applyFont="1" applyFill="1" applyBorder="1" applyAlignment="1" applyProtection="1">
      <alignment horizontal="center" vertical="center"/>
    </xf>
    <xf numFmtId="164" fontId="0" fillId="5" borderId="2" xfId="1" applyNumberFormat="1" applyFont="1" applyFill="1" applyBorder="1" applyAlignment="1" applyProtection="1">
      <alignment horizontal="center" vertical="center"/>
    </xf>
    <xf numFmtId="164" fontId="0" fillId="6" borderId="2" xfId="1" applyNumberFormat="1" applyFont="1" applyFill="1" applyBorder="1" applyAlignment="1" applyProtection="1">
      <alignment horizontal="center" vertical="center"/>
    </xf>
    <xf numFmtId="164" fontId="0" fillId="7" borderId="2" xfId="1" applyNumberFormat="1" applyFont="1" applyFill="1" applyBorder="1" applyAlignment="1" applyProtection="1">
      <alignment horizontal="center" vertical="center"/>
    </xf>
    <xf numFmtId="164" fontId="0" fillId="8" borderId="2" xfId="1" applyNumberFormat="1" applyFont="1" applyFill="1" applyBorder="1" applyAlignment="1" applyProtection="1">
      <alignment horizontal="center" vertical="center"/>
    </xf>
    <xf numFmtId="3" fontId="0" fillId="9" borderId="2" xfId="0" applyNumberFormat="1" applyFill="1" applyBorder="1" applyAlignment="1" applyProtection="1">
      <alignment horizontal="center" vertical="center"/>
    </xf>
    <xf numFmtId="166" fontId="0" fillId="9" borderId="2" xfId="0" applyNumberFormat="1" applyFill="1" applyBorder="1" applyAlignment="1" applyProtection="1">
      <alignment horizontal="center" vertical="center"/>
    </xf>
    <xf numFmtId="166" fontId="0" fillId="4" borderId="2" xfId="0" applyNumberFormat="1" applyFill="1" applyBorder="1" applyAlignment="1" applyProtection="1">
      <alignment horizontal="center" vertical="center"/>
    </xf>
    <xf numFmtId="166" fontId="0" fillId="5" borderId="2" xfId="0" applyNumberFormat="1" applyFill="1" applyBorder="1" applyAlignment="1" applyProtection="1">
      <alignment horizontal="center" vertical="center"/>
    </xf>
    <xf numFmtId="166" fontId="0" fillId="6" borderId="1" xfId="1" applyNumberFormat="1" applyFont="1" applyFill="1" applyBorder="1" applyAlignment="1" applyProtection="1">
      <alignment horizontal="center" vertical="center"/>
    </xf>
    <xf numFmtId="166" fontId="0" fillId="7" borderId="1" xfId="1" applyNumberFormat="1" applyFont="1" applyFill="1" applyBorder="1" applyAlignment="1" applyProtection="1">
      <alignment horizontal="center" vertical="center"/>
    </xf>
    <xf numFmtId="166" fontId="0" fillId="8" borderId="1" xfId="1" applyNumberFormat="1" applyFont="1" applyFill="1" applyBorder="1" applyAlignment="1" applyProtection="1">
      <alignment horizontal="center" vertical="center"/>
    </xf>
    <xf numFmtId="166" fontId="0" fillId="9" borderId="1" xfId="1" applyNumberFormat="1" applyFont="1" applyFill="1" applyBorder="1" applyAlignment="1" applyProtection="1">
      <alignment horizontal="center" vertical="center"/>
    </xf>
    <xf numFmtId="166" fontId="0" fillId="3" borderId="1" xfId="1" applyNumberFormat="1" applyFont="1" applyFill="1" applyBorder="1" applyAlignment="1" applyProtection="1">
      <alignment horizontal="center" vertical="center"/>
    </xf>
    <xf numFmtId="166" fontId="0" fillId="5" borderId="2" xfId="1" applyNumberFormat="1" applyFont="1" applyFill="1" applyBorder="1" applyAlignment="1" applyProtection="1">
      <alignment horizontal="center" vertical="center"/>
    </xf>
    <xf numFmtId="166" fontId="0" fillId="6" borderId="2" xfId="1" applyNumberFormat="1" applyFont="1" applyFill="1" applyBorder="1" applyAlignment="1" applyProtection="1">
      <alignment horizontal="center" vertical="center"/>
    </xf>
    <xf numFmtId="166" fontId="0" fillId="7" borderId="2" xfId="1" applyNumberFormat="1" applyFont="1" applyFill="1" applyBorder="1" applyAlignment="1" applyProtection="1">
      <alignment horizontal="center" vertical="center"/>
    </xf>
    <xf numFmtId="166" fontId="0" fillId="8" borderId="2" xfId="1" applyNumberFormat="1" applyFont="1" applyFill="1" applyBorder="1" applyAlignment="1" applyProtection="1">
      <alignment horizontal="center" vertical="center"/>
    </xf>
    <xf numFmtId="166" fontId="0" fillId="2" borderId="2" xfId="0" applyNumberFormat="1" applyFill="1" applyBorder="1" applyAlignment="1" applyProtection="1">
      <alignment horizontal="center" vertical="center"/>
    </xf>
    <xf numFmtId="166" fontId="0" fillId="0" borderId="2" xfId="1" applyNumberFormat="1" applyFont="1" applyFill="1" applyBorder="1" applyAlignment="1" applyProtection="1">
      <alignment horizontal="center" vertical="center"/>
    </xf>
    <xf numFmtId="166" fontId="0" fillId="0" borderId="2" xfId="0" applyNumberFormat="1" applyFill="1" applyBorder="1" applyAlignment="1" applyProtection="1">
      <alignment horizontal="center" vertical="center"/>
    </xf>
    <xf numFmtId="166" fontId="0" fillId="0" borderId="1" xfId="1" applyNumberFormat="1" applyFont="1" applyFill="1" applyBorder="1" applyAlignment="1" applyProtection="1">
      <alignment horizontal="center" vertical="center"/>
    </xf>
    <xf numFmtId="17" fontId="2" fillId="7" borderId="2" xfId="1" applyNumberFormat="1" applyFont="1" applyFill="1" applyBorder="1" applyAlignment="1" applyProtection="1">
      <alignment horizontal="center" vertical="center"/>
    </xf>
    <xf numFmtId="17" fontId="2" fillId="8" borderId="2" xfId="1" applyNumberFormat="1" applyFont="1" applyFill="1" applyBorder="1" applyAlignment="1" applyProtection="1">
      <alignment horizontal="center" vertical="center"/>
    </xf>
    <xf numFmtId="17" fontId="2" fillId="9" borderId="2" xfId="0" applyNumberFormat="1" applyFont="1" applyFill="1" applyBorder="1" applyAlignment="1" applyProtection="1">
      <alignment horizontal="center" vertical="center"/>
    </xf>
    <xf numFmtId="17" fontId="2" fillId="2" borderId="2" xfId="0" applyNumberFormat="1" applyFont="1" applyFill="1" applyBorder="1" applyAlignment="1" applyProtection="1">
      <alignment horizontal="center" vertical="center"/>
    </xf>
    <xf numFmtId="17" fontId="2" fillId="3" borderId="2" xfId="0" applyNumberFormat="1" applyFont="1" applyFill="1" applyBorder="1" applyAlignment="1" applyProtection="1">
      <alignment horizontal="center" vertical="center"/>
    </xf>
    <xf numFmtId="17" fontId="2" fillId="4" borderId="2" xfId="0" applyNumberFormat="1" applyFont="1" applyFill="1" applyBorder="1" applyAlignment="1" applyProtection="1">
      <alignment horizontal="center" vertical="center"/>
    </xf>
    <xf numFmtId="17" fontId="2" fillId="5" borderId="2" xfId="0" applyNumberFormat="1" applyFont="1" applyFill="1" applyBorder="1" applyAlignment="1" applyProtection="1">
      <alignment horizontal="center" vertical="center"/>
    </xf>
    <xf numFmtId="17" fontId="2" fillId="6" borderId="1" xfId="1" applyNumberFormat="1" applyFont="1" applyFill="1" applyBorder="1" applyAlignment="1" applyProtection="1">
      <alignment horizontal="center" vertical="center"/>
    </xf>
    <xf numFmtId="17" fontId="2" fillId="7" borderId="1" xfId="1" applyNumberFormat="1" applyFont="1" applyFill="1" applyBorder="1" applyAlignment="1" applyProtection="1">
      <alignment horizontal="center" vertical="center"/>
    </xf>
    <xf numFmtId="17" fontId="2" fillId="8" borderId="1" xfId="1" applyNumberFormat="1" applyFont="1" applyFill="1" applyBorder="1" applyAlignment="1" applyProtection="1">
      <alignment horizontal="center" vertical="center"/>
    </xf>
    <xf numFmtId="17" fontId="2" fillId="9" borderId="1" xfId="1" applyNumberFormat="1" applyFont="1" applyFill="1" applyBorder="1" applyAlignment="1" applyProtection="1">
      <alignment horizontal="center" vertical="center"/>
    </xf>
    <xf numFmtId="17" fontId="2" fillId="2" borderId="1" xfId="1" applyNumberFormat="1" applyFont="1" applyFill="1" applyBorder="1" applyAlignment="1" applyProtection="1">
      <alignment horizontal="center" vertical="center"/>
    </xf>
    <xf numFmtId="17" fontId="2" fillId="3" borderId="1" xfId="1" applyNumberFormat="1" applyFont="1" applyFill="1" applyBorder="1" applyAlignment="1" applyProtection="1">
      <alignment horizontal="center" vertical="center"/>
    </xf>
    <xf numFmtId="17" fontId="2" fillId="4" borderId="1" xfId="1" applyNumberFormat="1" applyFont="1" applyFill="1" applyBorder="1" applyAlignment="1" applyProtection="1">
      <alignment horizontal="center" vertical="center"/>
    </xf>
    <xf numFmtId="17" fontId="2" fillId="5" borderId="2" xfId="1" applyNumberFormat="1" applyFont="1" applyFill="1" applyBorder="1" applyAlignment="1" applyProtection="1">
      <alignment horizontal="center" vertical="center"/>
    </xf>
    <xf numFmtId="17" fontId="2" fillId="6" borderId="2" xfId="1" applyNumberFormat="1" applyFont="1" applyFill="1" applyBorder="1" applyAlignment="1" applyProtection="1">
      <alignment horizontal="center" vertical="center"/>
    </xf>
    <xf numFmtId="164" fontId="0" fillId="0" borderId="2" xfId="1" applyNumberFormat="1" applyFont="1" applyFill="1" applyBorder="1" applyAlignment="1" applyProtection="1">
      <alignment horizontal="center" vertical="center"/>
    </xf>
    <xf numFmtId="165" fontId="0" fillId="0" borderId="2" xfId="0" applyNumberFormat="1" applyFill="1" applyBorder="1" applyAlignment="1" applyProtection="1">
      <alignment horizontal="center" vertical="center"/>
    </xf>
    <xf numFmtId="166" fontId="0" fillId="10" borderId="0" xfId="0" applyNumberFormat="1" applyFill="1" applyProtection="1"/>
    <xf numFmtId="3" fontId="0" fillId="10" borderId="0" xfId="0" applyNumberFormat="1" applyFill="1" applyProtection="1"/>
    <xf numFmtId="164" fontId="0" fillId="10" borderId="0" xfId="0" applyNumberFormat="1" applyFill="1" applyProtection="1"/>
    <xf numFmtId="0" fontId="0" fillId="9" borderId="0" xfId="0" applyFill="1" applyProtection="1"/>
    <xf numFmtId="0" fontId="7" fillId="9" borderId="0" xfId="0" applyFont="1" applyFill="1" applyProtection="1"/>
    <xf numFmtId="0" fontId="4" fillId="0" borderId="0" xfId="0" applyFont="1" applyAlignment="1" applyProtection="1">
      <alignment horizontal="left" vertical="center"/>
    </xf>
    <xf numFmtId="0" fontId="2" fillId="9" borderId="0" xfId="0" applyFont="1" applyFill="1" applyProtection="1"/>
    <xf numFmtId="1" fontId="0" fillId="6" borderId="3" xfId="1" applyNumberFormat="1" applyFont="1" applyFill="1" applyBorder="1" applyAlignment="1" applyProtection="1">
      <alignment horizontal="center"/>
      <protection locked="0"/>
    </xf>
    <xf numFmtId="8" fontId="0" fillId="6" borderId="3" xfId="0" applyNumberFormat="1" applyFill="1" applyBorder="1" applyAlignment="1" applyProtection="1">
      <alignment horizontal="center"/>
      <protection locked="0"/>
    </xf>
    <xf numFmtId="6" fontId="0" fillId="6" borderId="3" xfId="0" applyNumberFormat="1" applyFill="1" applyBorder="1" applyAlignment="1" applyProtection="1">
      <alignment horizontal="center"/>
      <protection locked="0"/>
    </xf>
  </cellXfs>
  <cellStyles count="4">
    <cellStyle name="Comma" xfId="1" builtinId="3"/>
    <cellStyle name="Comma 2" xfId="3" xr:uid="{3E6CE56F-C216-41B8-86E7-21C940CE5E56}"/>
    <cellStyle name="Comma 3" xfId="2" xr:uid="{40FBA8F9-5F9C-4811-89C5-1A69045B76C1}"/>
    <cellStyle name="Normal" xfId="0" builtinId="0"/>
  </cellStyles>
  <dxfs count="0"/>
  <tableStyles count="0" defaultTableStyle="TableStyleMedium2" defaultPivotStyle="PivotStyleLight16"/>
  <colors>
    <mruColors>
      <color rgb="FFE66C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/>
              <a:t>Early advance pharmacy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Cashflow!$F$45</c:f>
              <c:strCache>
                <c:ptCount val="1"/>
                <c:pt idx="0">
                  <c:v>PEPs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Cashflow!$G$44:$X$44</c:f>
              <c:numCache>
                <c:formatCode>mmm\-yy</c:formatCode>
                <c:ptCount val="18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  <c:pt idx="13">
                  <c:v>44835</c:v>
                </c:pt>
                <c:pt idx="14">
                  <c:v>44866</c:v>
                </c:pt>
                <c:pt idx="15">
                  <c:v>44896</c:v>
                </c:pt>
                <c:pt idx="16">
                  <c:v>44927</c:v>
                </c:pt>
                <c:pt idx="17">
                  <c:v>44958</c:v>
                </c:pt>
              </c:numCache>
            </c:numRef>
          </c:cat>
          <c:val>
            <c:numRef>
              <c:f>Cashflow!$G$45:$X$45</c:f>
              <c:numCache>
                <c:formatCode>"£"#,##0</c:formatCode>
                <c:ptCount val="18"/>
                <c:pt idx="0">
                  <c:v>70000</c:v>
                </c:pt>
                <c:pt idx="1">
                  <c:v>70000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CE-4F5C-B51F-4C8AF8D2EE5E}"/>
            </c:ext>
          </c:extLst>
        </c:ser>
        <c:ser>
          <c:idx val="1"/>
          <c:order val="1"/>
          <c:tx>
            <c:strRef>
              <c:f>Cashflow!$F$46</c:f>
              <c:strCache>
                <c:ptCount val="1"/>
                <c:pt idx="0">
                  <c:v>Bridging payment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Cashflow!$G$44:$X$44</c:f>
              <c:numCache>
                <c:formatCode>mmm\-yy</c:formatCode>
                <c:ptCount val="18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  <c:pt idx="13">
                  <c:v>44835</c:v>
                </c:pt>
                <c:pt idx="14">
                  <c:v>44866</c:v>
                </c:pt>
                <c:pt idx="15">
                  <c:v>44896</c:v>
                </c:pt>
                <c:pt idx="16">
                  <c:v>44927</c:v>
                </c:pt>
                <c:pt idx="17">
                  <c:v>44958</c:v>
                </c:pt>
              </c:numCache>
            </c:numRef>
          </c:cat>
          <c:val>
            <c:numRef>
              <c:f>Cashflow!$G$46:$X$46</c:f>
              <c:numCache>
                <c:formatCode>"£"#,##0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64400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CE-4F5C-B51F-4C8AF8D2EE5E}"/>
            </c:ext>
          </c:extLst>
        </c:ser>
        <c:ser>
          <c:idx val="2"/>
          <c:order val="2"/>
          <c:tx>
            <c:strRef>
              <c:f>Cashflow!$F$47</c:f>
              <c:strCache>
                <c:ptCount val="1"/>
                <c:pt idx="0">
                  <c:v>Early advance (net of PEPs and covid loan repayments)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Cashflow!$G$44:$X$44</c:f>
              <c:numCache>
                <c:formatCode>mmm\-yy</c:formatCode>
                <c:ptCount val="18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  <c:pt idx="13">
                  <c:v>44835</c:v>
                </c:pt>
                <c:pt idx="14">
                  <c:v>44866</c:v>
                </c:pt>
                <c:pt idx="15">
                  <c:v>44896</c:v>
                </c:pt>
                <c:pt idx="16">
                  <c:v>44927</c:v>
                </c:pt>
                <c:pt idx="17">
                  <c:v>44958</c:v>
                </c:pt>
              </c:numCache>
            </c:numRef>
          </c:cat>
          <c:val>
            <c:numRef>
              <c:f>Cashflow!$G$47:$X$47</c:f>
              <c:numCache>
                <c:formatCode>"£"#,##0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58312.121212121208</c:v>
                </c:pt>
                <c:pt idx="4">
                  <c:v>58312.121212121208</c:v>
                </c:pt>
                <c:pt idx="5">
                  <c:v>58312.121212121208</c:v>
                </c:pt>
                <c:pt idx="6">
                  <c:v>58312.121212121208</c:v>
                </c:pt>
                <c:pt idx="7">
                  <c:v>64145.454545454544</c:v>
                </c:pt>
                <c:pt idx="8">
                  <c:v>64145.454545454544</c:v>
                </c:pt>
                <c:pt idx="9">
                  <c:v>64145.454545454544</c:v>
                </c:pt>
                <c:pt idx="10">
                  <c:v>64145.454545454544</c:v>
                </c:pt>
                <c:pt idx="11">
                  <c:v>64145.454545454544</c:v>
                </c:pt>
                <c:pt idx="12">
                  <c:v>64145.454545454544</c:v>
                </c:pt>
                <c:pt idx="13">
                  <c:v>64145.454545454544</c:v>
                </c:pt>
                <c:pt idx="14">
                  <c:v>70000</c:v>
                </c:pt>
                <c:pt idx="15">
                  <c:v>70000</c:v>
                </c:pt>
                <c:pt idx="16">
                  <c:v>70000</c:v>
                </c:pt>
                <c:pt idx="17">
                  <c:v>70000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CE-4F5C-B51F-4C8AF8D2EE5E}"/>
            </c:ext>
          </c:extLst>
        </c:ser>
        <c:ser>
          <c:idx val="3"/>
          <c:order val="3"/>
          <c:tx>
            <c:strRef>
              <c:f>Cashflow!$F$48</c:f>
              <c:strCache>
                <c:ptCount val="1"/>
                <c:pt idx="0">
                  <c:v>Payment for services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Cashflow!$G$44:$X$44</c:f>
              <c:numCache>
                <c:formatCode>mmm\-yy</c:formatCode>
                <c:ptCount val="18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  <c:pt idx="13">
                  <c:v>44835</c:v>
                </c:pt>
                <c:pt idx="14">
                  <c:v>44866</c:v>
                </c:pt>
                <c:pt idx="15">
                  <c:v>44896</c:v>
                </c:pt>
                <c:pt idx="16">
                  <c:v>44927</c:v>
                </c:pt>
                <c:pt idx="17">
                  <c:v>44958</c:v>
                </c:pt>
              </c:numCache>
            </c:numRef>
          </c:cat>
          <c:val>
            <c:numRef>
              <c:f>Cashflow!$G$48:$X$48</c:f>
              <c:numCache>
                <c:formatCode>#,##0</c:formatCode>
                <c:ptCount val="18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CE-4F5C-B51F-4C8AF8D2EE5E}"/>
            </c:ext>
          </c:extLst>
        </c:ser>
        <c:ser>
          <c:idx val="4"/>
          <c:order val="4"/>
          <c:tx>
            <c:strRef>
              <c:f>Cashflow!$F$49</c:f>
              <c:strCache>
                <c:ptCount val="1"/>
                <c:pt idx="0">
                  <c:v>Repay bridging payment</c:v>
                </c:pt>
              </c:strCache>
            </c:strRef>
          </c:tx>
          <c:spPr>
            <a:noFill/>
            <a:ln w="9525" cap="flat" cmpd="sng" algn="ctr">
              <a:solidFill>
                <a:srgbClr val="E66C6C"/>
              </a:solidFill>
              <a:round/>
            </a:ln>
            <a:effectLst/>
          </c:spPr>
          <c:invertIfNegative val="0"/>
          <c:cat>
            <c:numRef>
              <c:f>Cashflow!$G$44:$X$44</c:f>
              <c:numCache>
                <c:formatCode>mmm\-yy</c:formatCode>
                <c:ptCount val="18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  <c:pt idx="13">
                  <c:v>44835</c:v>
                </c:pt>
                <c:pt idx="14">
                  <c:v>44866</c:v>
                </c:pt>
                <c:pt idx="15">
                  <c:v>44896</c:v>
                </c:pt>
                <c:pt idx="16">
                  <c:v>44927</c:v>
                </c:pt>
                <c:pt idx="17">
                  <c:v>44958</c:v>
                </c:pt>
              </c:numCache>
            </c:numRef>
          </c:cat>
          <c:val>
            <c:numRef>
              <c:f>Cashflow!$G$49:$X$49</c:f>
              <c:numCache>
                <c:formatCode>_-* #,##0_-;\-* #,##0_-;_-* "-"??_-;_-@_-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5854.545454545455</c:v>
                </c:pt>
                <c:pt idx="4">
                  <c:v>5854.545454545455</c:v>
                </c:pt>
                <c:pt idx="5">
                  <c:v>5854.545454545455</c:v>
                </c:pt>
                <c:pt idx="6">
                  <c:v>5854.545454545455</c:v>
                </c:pt>
                <c:pt idx="7">
                  <c:v>5854.545454545455</c:v>
                </c:pt>
                <c:pt idx="8">
                  <c:v>5854.545454545455</c:v>
                </c:pt>
                <c:pt idx="9">
                  <c:v>5854.545454545455</c:v>
                </c:pt>
                <c:pt idx="10">
                  <c:v>5854.545454545455</c:v>
                </c:pt>
                <c:pt idx="11">
                  <c:v>5854.545454545455</c:v>
                </c:pt>
                <c:pt idx="12">
                  <c:v>5854.545454545455</c:v>
                </c:pt>
                <c:pt idx="13">
                  <c:v>5854.545454545455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CE-4F5C-B51F-4C8AF8D2EE5E}"/>
            </c:ext>
          </c:extLst>
        </c:ser>
        <c:ser>
          <c:idx val="5"/>
          <c:order val="5"/>
          <c:tx>
            <c:strRef>
              <c:f>Cashflow!$F$50</c:f>
              <c:strCache>
                <c:ptCount val="1"/>
                <c:pt idx="0">
                  <c:v>Covid costs claim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Cashflow!$G$44:$X$44</c:f>
              <c:numCache>
                <c:formatCode>mmm\-yy</c:formatCode>
                <c:ptCount val="18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  <c:pt idx="13">
                  <c:v>44835</c:v>
                </c:pt>
                <c:pt idx="14">
                  <c:v>44866</c:v>
                </c:pt>
                <c:pt idx="15">
                  <c:v>44896</c:v>
                </c:pt>
                <c:pt idx="16">
                  <c:v>44927</c:v>
                </c:pt>
                <c:pt idx="17">
                  <c:v>44958</c:v>
                </c:pt>
              </c:numCache>
            </c:numRef>
          </c:cat>
          <c:val>
            <c:numRef>
              <c:f>Cashflow!$G$50:$X$50</c:f>
              <c:numCache>
                <c:formatCode>_-* #,##0_-;\-* #,##0_-;_-* "-"??_-;_-@_-</c:formatCode>
                <c:ptCount val="18"/>
                <c:pt idx="0">
                  <c:v>0</c:v>
                </c:pt>
                <c:pt idx="1">
                  <c:v>25000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9CE-4F5C-B51F-4C8AF8D2EE5E}"/>
            </c:ext>
          </c:extLst>
        </c:ser>
        <c:ser>
          <c:idx val="6"/>
          <c:order val="6"/>
          <c:tx>
            <c:strRef>
              <c:f>Cashflow!$F$51</c:f>
              <c:strCache>
                <c:ptCount val="1"/>
                <c:pt idx="0">
                  <c:v>Repay covid advance loan</c:v>
                </c:pt>
              </c:strCache>
            </c:strRef>
          </c:tx>
          <c:spPr>
            <a:noFill/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Cashflow!$G$44:$X$44</c:f>
              <c:numCache>
                <c:formatCode>mmm\-yy</c:formatCode>
                <c:ptCount val="18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  <c:pt idx="13">
                  <c:v>44835</c:v>
                </c:pt>
                <c:pt idx="14">
                  <c:v>44866</c:v>
                </c:pt>
                <c:pt idx="15">
                  <c:v>44896</c:v>
                </c:pt>
                <c:pt idx="16">
                  <c:v>44927</c:v>
                </c:pt>
                <c:pt idx="17">
                  <c:v>44958</c:v>
                </c:pt>
              </c:numCache>
            </c:numRef>
          </c:cat>
          <c:val>
            <c:numRef>
              <c:f>Cashflow!$G$51:$X$51</c:f>
              <c:numCache>
                <c:formatCode>_-* #,##0_-;\-* #,##0_-;_-* "-"??_-;_-@_-</c:formatCode>
                <c:ptCount val="18"/>
                <c:pt idx="0">
                  <c:v>0</c:v>
                </c:pt>
                <c:pt idx="1">
                  <c:v>5833.333333333333</c:v>
                </c:pt>
                <c:pt idx="2">
                  <c:v>5833.333333333333</c:v>
                </c:pt>
                <c:pt idx="3">
                  <c:v>5833.333333333333</c:v>
                </c:pt>
                <c:pt idx="4">
                  <c:v>5833.333333333333</c:v>
                </c:pt>
                <c:pt idx="5">
                  <c:v>5833.333333333333</c:v>
                </c:pt>
                <c:pt idx="6">
                  <c:v>5833.333333333333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9CE-4F5C-B51F-4C8AF8D2E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965327"/>
        <c:axId val="110966159"/>
      </c:barChart>
      <c:dateAx>
        <c:axId val="110965327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966159"/>
        <c:crosses val="autoZero"/>
        <c:auto val="1"/>
        <c:lblOffset val="100"/>
        <c:baseTimeUnit val="months"/>
      </c:dateAx>
      <c:valAx>
        <c:axId val="110966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965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/>
              <a:t>Normal advance pharmacy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Cashflow!$F$55</c:f>
              <c:strCache>
                <c:ptCount val="1"/>
                <c:pt idx="0">
                  <c:v>PEPs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Cashflow!$G$44:$X$44</c:f>
              <c:numCache>
                <c:formatCode>mmm\-yy</c:formatCode>
                <c:ptCount val="18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  <c:pt idx="13">
                  <c:v>44835</c:v>
                </c:pt>
                <c:pt idx="14">
                  <c:v>44866</c:v>
                </c:pt>
                <c:pt idx="15">
                  <c:v>44896</c:v>
                </c:pt>
                <c:pt idx="16">
                  <c:v>44927</c:v>
                </c:pt>
                <c:pt idx="17">
                  <c:v>44958</c:v>
                </c:pt>
              </c:numCache>
            </c:numRef>
          </c:cat>
          <c:val>
            <c:numRef>
              <c:f>Cashflow!$G$55:$X$55</c:f>
              <c:numCache>
                <c:formatCode>"£"#,##0</c:formatCode>
                <c:ptCount val="18"/>
                <c:pt idx="0">
                  <c:v>70000</c:v>
                </c:pt>
                <c:pt idx="1">
                  <c:v>70000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F9-4B68-8A38-5B377414E6E8}"/>
            </c:ext>
          </c:extLst>
        </c:ser>
        <c:ser>
          <c:idx val="1"/>
          <c:order val="1"/>
          <c:tx>
            <c:strRef>
              <c:f>Cashflow!$F$56</c:f>
              <c:strCache>
                <c:ptCount val="1"/>
                <c:pt idx="0">
                  <c:v>Bridging payment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Cashflow!$G$44:$X$44</c:f>
              <c:numCache>
                <c:formatCode>mmm\-yy</c:formatCode>
                <c:ptCount val="18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  <c:pt idx="13">
                  <c:v>44835</c:v>
                </c:pt>
                <c:pt idx="14">
                  <c:v>44866</c:v>
                </c:pt>
                <c:pt idx="15">
                  <c:v>44896</c:v>
                </c:pt>
                <c:pt idx="16">
                  <c:v>44927</c:v>
                </c:pt>
                <c:pt idx="17">
                  <c:v>44958</c:v>
                </c:pt>
              </c:numCache>
            </c:numRef>
          </c:cat>
          <c:val>
            <c:numRef>
              <c:f>Cashflow!$G$56:$X$56</c:f>
              <c:numCache>
                <c:formatCode>"£"#,##0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64400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F9-4B68-8A38-5B377414E6E8}"/>
            </c:ext>
          </c:extLst>
        </c:ser>
        <c:ser>
          <c:idx val="2"/>
          <c:order val="2"/>
          <c:tx>
            <c:strRef>
              <c:f>Cashflow!$F$57</c:f>
              <c:strCache>
                <c:ptCount val="1"/>
                <c:pt idx="0">
                  <c:v>Normal advance (net of PEPs and covid loan repayments)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Cashflow!$G$44:$X$44</c:f>
              <c:numCache>
                <c:formatCode>mmm\-yy</c:formatCode>
                <c:ptCount val="18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  <c:pt idx="13">
                  <c:v>44835</c:v>
                </c:pt>
                <c:pt idx="14">
                  <c:v>44866</c:v>
                </c:pt>
                <c:pt idx="15">
                  <c:v>44896</c:v>
                </c:pt>
                <c:pt idx="16">
                  <c:v>44927</c:v>
                </c:pt>
                <c:pt idx="17">
                  <c:v>44958</c:v>
                </c:pt>
              </c:numCache>
            </c:numRef>
          </c:cat>
          <c:val>
            <c:numRef>
              <c:f>Cashflow!$G$57:$X$57</c:f>
              <c:numCache>
                <c:formatCode>"£"#,##0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58312.121212121208</c:v>
                </c:pt>
                <c:pt idx="5">
                  <c:v>58312.121212121208</c:v>
                </c:pt>
                <c:pt idx="6">
                  <c:v>58312.121212121208</c:v>
                </c:pt>
                <c:pt idx="7">
                  <c:v>64145.454545454544</c:v>
                </c:pt>
                <c:pt idx="8">
                  <c:v>64145.454545454544</c:v>
                </c:pt>
                <c:pt idx="9">
                  <c:v>64145.454545454544</c:v>
                </c:pt>
                <c:pt idx="10">
                  <c:v>64145.454545454544</c:v>
                </c:pt>
                <c:pt idx="11">
                  <c:v>64145.454545454544</c:v>
                </c:pt>
                <c:pt idx="12">
                  <c:v>64145.454545454544</c:v>
                </c:pt>
                <c:pt idx="13">
                  <c:v>64145.454545454544</c:v>
                </c:pt>
                <c:pt idx="14">
                  <c:v>70000</c:v>
                </c:pt>
                <c:pt idx="15">
                  <c:v>70000</c:v>
                </c:pt>
                <c:pt idx="16">
                  <c:v>70000</c:v>
                </c:pt>
                <c:pt idx="17">
                  <c:v>70000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F9-4B68-8A38-5B377414E6E8}"/>
            </c:ext>
          </c:extLst>
        </c:ser>
        <c:ser>
          <c:idx val="3"/>
          <c:order val="3"/>
          <c:tx>
            <c:strRef>
              <c:f>Cashflow!$F$58</c:f>
              <c:strCache>
                <c:ptCount val="1"/>
                <c:pt idx="0">
                  <c:v>Payment for services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Cashflow!$G$44:$X$44</c:f>
              <c:numCache>
                <c:formatCode>mmm\-yy</c:formatCode>
                <c:ptCount val="18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  <c:pt idx="13">
                  <c:v>44835</c:v>
                </c:pt>
                <c:pt idx="14">
                  <c:v>44866</c:v>
                </c:pt>
                <c:pt idx="15">
                  <c:v>44896</c:v>
                </c:pt>
                <c:pt idx="16">
                  <c:v>44927</c:v>
                </c:pt>
                <c:pt idx="17">
                  <c:v>44958</c:v>
                </c:pt>
              </c:numCache>
            </c:numRef>
          </c:cat>
          <c:val>
            <c:numRef>
              <c:f>Cashflow!$G$58:$X$58</c:f>
              <c:numCache>
                <c:formatCode>#,##0</c:formatCode>
                <c:ptCount val="18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F9-4B68-8A38-5B377414E6E8}"/>
            </c:ext>
          </c:extLst>
        </c:ser>
        <c:ser>
          <c:idx val="4"/>
          <c:order val="4"/>
          <c:tx>
            <c:strRef>
              <c:f>Cashflow!$F$59</c:f>
              <c:strCache>
                <c:ptCount val="1"/>
                <c:pt idx="0">
                  <c:v>Repay bridging payment</c:v>
                </c:pt>
              </c:strCache>
            </c:strRef>
          </c:tx>
          <c:spPr>
            <a:noFill/>
            <a:ln w="9525" cap="flat" cmpd="sng" algn="ctr">
              <a:solidFill>
                <a:srgbClr val="E66C6C"/>
              </a:solidFill>
              <a:round/>
            </a:ln>
            <a:effectLst/>
          </c:spPr>
          <c:invertIfNegative val="0"/>
          <c:cat>
            <c:numRef>
              <c:f>Cashflow!$G$44:$X$44</c:f>
              <c:numCache>
                <c:formatCode>mmm\-yy</c:formatCode>
                <c:ptCount val="18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  <c:pt idx="13">
                  <c:v>44835</c:v>
                </c:pt>
                <c:pt idx="14">
                  <c:v>44866</c:v>
                </c:pt>
                <c:pt idx="15">
                  <c:v>44896</c:v>
                </c:pt>
                <c:pt idx="16">
                  <c:v>44927</c:v>
                </c:pt>
                <c:pt idx="17">
                  <c:v>44958</c:v>
                </c:pt>
              </c:numCache>
            </c:numRef>
          </c:cat>
          <c:val>
            <c:numRef>
              <c:f>Cashflow!$G$59:$X$59</c:f>
              <c:numCache>
                <c:formatCode>_-* #,##0_-;\-* #,##0_-;_-* "-"??_-;_-@_-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-5854.545454545455</c:v>
                </c:pt>
                <c:pt idx="4">
                  <c:v>5854.545454545455</c:v>
                </c:pt>
                <c:pt idx="5">
                  <c:v>5854.545454545455</c:v>
                </c:pt>
                <c:pt idx="6">
                  <c:v>5854.545454545455</c:v>
                </c:pt>
                <c:pt idx="7">
                  <c:v>5854.545454545455</c:v>
                </c:pt>
                <c:pt idx="8">
                  <c:v>5854.545454545455</c:v>
                </c:pt>
                <c:pt idx="9">
                  <c:v>5854.545454545455</c:v>
                </c:pt>
                <c:pt idx="10">
                  <c:v>5854.545454545455</c:v>
                </c:pt>
                <c:pt idx="11">
                  <c:v>5854.545454545455</c:v>
                </c:pt>
                <c:pt idx="12">
                  <c:v>5854.545454545455</c:v>
                </c:pt>
                <c:pt idx="13">
                  <c:v>5854.545454545455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F9-4B68-8A38-5B377414E6E8}"/>
            </c:ext>
          </c:extLst>
        </c:ser>
        <c:ser>
          <c:idx val="5"/>
          <c:order val="5"/>
          <c:tx>
            <c:strRef>
              <c:f>Cashflow!$F$60</c:f>
              <c:strCache>
                <c:ptCount val="1"/>
                <c:pt idx="0">
                  <c:v>Covid costs claim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Cashflow!$G$44:$X$44</c:f>
              <c:numCache>
                <c:formatCode>mmm\-yy</c:formatCode>
                <c:ptCount val="18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  <c:pt idx="13">
                  <c:v>44835</c:v>
                </c:pt>
                <c:pt idx="14">
                  <c:v>44866</c:v>
                </c:pt>
                <c:pt idx="15">
                  <c:v>44896</c:v>
                </c:pt>
                <c:pt idx="16">
                  <c:v>44927</c:v>
                </c:pt>
                <c:pt idx="17">
                  <c:v>44958</c:v>
                </c:pt>
              </c:numCache>
            </c:numRef>
          </c:cat>
          <c:val>
            <c:numRef>
              <c:f>Cashflow!$G$60:$X$60</c:f>
              <c:numCache>
                <c:formatCode>_-* #,##0_-;\-* #,##0_-;_-* "-"??_-;_-@_-</c:formatCode>
                <c:ptCount val="18"/>
                <c:pt idx="0">
                  <c:v>0</c:v>
                </c:pt>
                <c:pt idx="1">
                  <c:v>25000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F9-4B68-8A38-5B377414E6E8}"/>
            </c:ext>
          </c:extLst>
        </c:ser>
        <c:ser>
          <c:idx val="6"/>
          <c:order val="6"/>
          <c:tx>
            <c:strRef>
              <c:f>Cashflow!$F$61</c:f>
              <c:strCache>
                <c:ptCount val="1"/>
                <c:pt idx="0">
                  <c:v>Repay covid advance loan</c:v>
                </c:pt>
              </c:strCache>
            </c:strRef>
          </c:tx>
          <c:spPr>
            <a:noFill/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Cashflow!$G$44:$X$44</c:f>
              <c:numCache>
                <c:formatCode>mmm\-yy</c:formatCode>
                <c:ptCount val="18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  <c:pt idx="13">
                  <c:v>44835</c:v>
                </c:pt>
                <c:pt idx="14">
                  <c:v>44866</c:v>
                </c:pt>
                <c:pt idx="15">
                  <c:v>44896</c:v>
                </c:pt>
                <c:pt idx="16">
                  <c:v>44927</c:v>
                </c:pt>
                <c:pt idx="17">
                  <c:v>44958</c:v>
                </c:pt>
              </c:numCache>
            </c:numRef>
          </c:cat>
          <c:val>
            <c:numRef>
              <c:f>Cashflow!$G$61:$X$61</c:f>
              <c:numCache>
                <c:formatCode>_-* #,##0_-;\-* #,##0_-;_-* "-"??_-;_-@_-</c:formatCode>
                <c:ptCount val="18"/>
                <c:pt idx="0">
                  <c:v>0</c:v>
                </c:pt>
                <c:pt idx="1">
                  <c:v>5833.333333333333</c:v>
                </c:pt>
                <c:pt idx="2">
                  <c:v>5833.333333333333</c:v>
                </c:pt>
                <c:pt idx="3">
                  <c:v>-5833.333333333333</c:v>
                </c:pt>
                <c:pt idx="4">
                  <c:v>5833.333333333333</c:v>
                </c:pt>
                <c:pt idx="5">
                  <c:v>5833.333333333333</c:v>
                </c:pt>
                <c:pt idx="6">
                  <c:v>5833.333333333333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F9-4B68-8A38-5B377414E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965327"/>
        <c:axId val="110966159"/>
      </c:barChart>
      <c:dateAx>
        <c:axId val="110965327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966159"/>
        <c:crosses val="autoZero"/>
        <c:auto val="1"/>
        <c:lblOffset val="100"/>
        <c:baseTimeUnit val="months"/>
      </c:dateAx>
      <c:valAx>
        <c:axId val="110966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965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3</xdr:row>
      <xdr:rowOff>95250</xdr:rowOff>
    </xdr:from>
    <xdr:to>
      <xdr:col>13</xdr:col>
      <xdr:colOff>0</xdr:colOff>
      <xdr:row>6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4164141-AB01-44BE-8C7A-86F658A5473B}"/>
            </a:ext>
          </a:extLst>
        </xdr:cNvPr>
        <xdr:cNvSpPr txBox="1"/>
      </xdr:nvSpPr>
      <xdr:spPr>
        <a:xfrm>
          <a:off x="600075" y="742950"/>
          <a:ext cx="9877425" cy="523875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latin typeface="+mn-lt"/>
            </a:rPr>
            <a:t>The following calculator</a:t>
          </a:r>
          <a:r>
            <a:rPr lang="en-GB" sz="1100" baseline="0">
              <a:latin typeface="+mn-lt"/>
            </a:rPr>
            <a:t> </a:t>
          </a:r>
          <a:r>
            <a:rPr lang="en-GB" sz="1100">
              <a:latin typeface="+mn-lt"/>
            </a:rPr>
            <a:t>illustrates indicative cashflow changes that could be expected by a PEPS pharmacy transitioning back to the Drug Tariff payment timetable from November 2021.</a:t>
          </a:r>
        </a:p>
      </xdr:txBody>
    </xdr:sp>
    <xdr:clientData/>
  </xdr:twoCellAnchor>
  <xdr:twoCellAnchor>
    <xdr:from>
      <xdr:col>0</xdr:col>
      <xdr:colOff>590550</xdr:colOff>
      <xdr:row>7</xdr:row>
      <xdr:rowOff>28575</xdr:rowOff>
    </xdr:from>
    <xdr:to>
      <xdr:col>13</xdr:col>
      <xdr:colOff>19050</xdr:colOff>
      <xdr:row>9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6A96254-7C6A-4FFF-A16F-75842D663247}"/>
            </a:ext>
          </a:extLst>
        </xdr:cNvPr>
        <xdr:cNvSpPr txBox="1"/>
      </xdr:nvSpPr>
      <xdr:spPr>
        <a:xfrm>
          <a:off x="590550" y="1438275"/>
          <a:ext cx="9906000" cy="476250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latin typeface="+mn-lt"/>
            </a:rPr>
            <a:t>The calculator</a:t>
          </a:r>
          <a:r>
            <a:rPr lang="en-GB" sz="1100" baseline="0">
              <a:latin typeface="+mn-lt"/>
            </a:rPr>
            <a:t> includes placeholder values for monthly volume and Average Item Value (AIV). The model will allow you to change these values to be more representative of your invidual pharmacy.</a:t>
          </a:r>
          <a:endParaRPr lang="en-GB" sz="1100">
            <a:latin typeface="+mn-lt"/>
          </a:endParaRPr>
        </a:p>
      </xdr:txBody>
    </xdr:sp>
    <xdr:clientData/>
  </xdr:twoCellAnchor>
  <xdr:twoCellAnchor editAs="oneCell">
    <xdr:from>
      <xdr:col>12</xdr:col>
      <xdr:colOff>200025</xdr:colOff>
      <xdr:row>12</xdr:row>
      <xdr:rowOff>180975</xdr:rowOff>
    </xdr:from>
    <xdr:to>
      <xdr:col>12</xdr:col>
      <xdr:colOff>1324610</xdr:colOff>
      <xdr:row>18</xdr:row>
      <xdr:rowOff>19685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4E42046-D4DD-4731-956B-F81854A25B9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87" t="5808" r="5226" b="4100"/>
        <a:stretch/>
      </xdr:blipFill>
      <xdr:spPr bwMode="auto">
        <a:xfrm>
          <a:off x="7858125" y="5543550"/>
          <a:ext cx="1124585" cy="8102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1464945</xdr:colOff>
      <xdr:row>12</xdr:row>
      <xdr:rowOff>231140</xdr:rowOff>
    </xdr:from>
    <xdr:to>
      <xdr:col>12</xdr:col>
      <xdr:colOff>2415540</xdr:colOff>
      <xdr:row>17</xdr:row>
      <xdr:rowOff>132080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CDFC532-3C71-44AD-BC32-699137CA797D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1" t="4620" r="5894" b="11646"/>
        <a:stretch/>
      </xdr:blipFill>
      <xdr:spPr bwMode="auto">
        <a:xfrm>
          <a:off x="9123045" y="5593715"/>
          <a:ext cx="950595" cy="75819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64</xdr:row>
      <xdr:rowOff>104774</xdr:rowOff>
    </xdr:from>
    <xdr:to>
      <xdr:col>10</xdr:col>
      <xdr:colOff>447675</xdr:colOff>
      <xdr:row>101</xdr:row>
      <xdr:rowOff>57150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148E20B-BABB-43C7-81C0-D314D8872D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47625</xdr:colOff>
      <xdr:row>64</xdr:row>
      <xdr:rowOff>114300</xdr:rowOff>
    </xdr:from>
    <xdr:to>
      <xdr:col>25</xdr:col>
      <xdr:colOff>371475</xdr:colOff>
      <xdr:row>101</xdr:row>
      <xdr:rowOff>66676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7679CD5B-36E0-4715-A88B-A78B87AEE1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6C8C4-7DCD-4095-90A7-244C8E2D6D32}">
  <sheetPr>
    <tabColor theme="9" tint="0.59999389629810485"/>
  </sheetPr>
  <dimension ref="B3:M14"/>
  <sheetViews>
    <sheetView workbookViewId="0">
      <selection activeCell="M29" sqref="M29"/>
    </sheetView>
  </sheetViews>
  <sheetFormatPr defaultColWidth="9.140625" defaultRowHeight="15" x14ac:dyDescent="0.25"/>
  <cols>
    <col min="1" max="1" width="9.140625" style="1"/>
    <col min="2" max="2" width="14.28515625" style="1" customWidth="1"/>
    <col min="3" max="12" width="9.140625" style="1"/>
    <col min="13" max="13" width="42.28515625" style="1" customWidth="1"/>
    <col min="14" max="16384" width="9.140625" style="1"/>
  </cols>
  <sheetData>
    <row r="3" spans="2:13" ht="21" x14ac:dyDescent="0.25">
      <c r="B3" s="8" t="s">
        <v>32</v>
      </c>
    </row>
    <row r="12" spans="2:13" x14ac:dyDescent="0.25">
      <c r="B12" s="9" t="s">
        <v>30</v>
      </c>
      <c r="C12" s="5" t="s">
        <v>31</v>
      </c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 x14ac:dyDescent="0.25">
      <c r="B13" s="3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2:13" x14ac:dyDescent="0.25">
      <c r="B14" s="7" t="s">
        <v>33</v>
      </c>
      <c r="M14" s="6"/>
    </row>
  </sheetData>
  <sheetProtection algorithmName="SHA-512" hashValue="Y4TQSVeBM9EnIRSZo6UfvXDX1zVTOP8Ei8FlIkXLHa5P1BbFgncA0vomsA1WsQ6c2lrU5PlWdKTYbAPZKKrmrg==" saltValue="8i7Sgz/NyOXCwDe+sdbMwg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E5E9A-620F-4B65-8548-B356D72A8278}">
  <sheetPr>
    <tabColor theme="8" tint="0.59999389629810485"/>
  </sheetPr>
  <dimension ref="F2:X62"/>
  <sheetViews>
    <sheetView tabSelected="1" zoomScaleNormal="100" workbookViewId="0">
      <selection activeCell="G12" sqref="G12"/>
    </sheetView>
  </sheetViews>
  <sheetFormatPr defaultRowHeight="15" x14ac:dyDescent="0.25"/>
  <cols>
    <col min="1" max="5" width="9.140625" style="11"/>
    <col min="6" max="6" width="76" style="11" customWidth="1"/>
    <col min="7" max="22" width="10.7109375" style="11" customWidth="1"/>
    <col min="23" max="16384" width="9.140625" style="11"/>
  </cols>
  <sheetData>
    <row r="2" spans="6:24" ht="21" x14ac:dyDescent="0.25">
      <c r="F2" s="91" t="s">
        <v>32</v>
      </c>
    </row>
    <row r="4" spans="6:24" x14ac:dyDescent="0.25">
      <c r="F4" s="89" t="s">
        <v>34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</row>
    <row r="6" spans="6:24" x14ac:dyDescent="0.25">
      <c r="F6" s="89" t="s">
        <v>13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</row>
    <row r="7" spans="6:24" x14ac:dyDescent="0.25">
      <c r="F7" s="89" t="s">
        <v>19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</row>
    <row r="8" spans="6:24" x14ac:dyDescent="0.25">
      <c r="F8" s="89" t="s">
        <v>17</v>
      </c>
      <c r="G8" s="92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</row>
    <row r="9" spans="6:24" x14ac:dyDescent="0.25">
      <c r="F9" s="89" t="s">
        <v>14</v>
      </c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</row>
    <row r="10" spans="6:24" x14ac:dyDescent="0.25">
      <c r="F10" s="89" t="s">
        <v>15</v>
      </c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</row>
    <row r="12" spans="6:24" x14ac:dyDescent="0.25">
      <c r="G12" s="93">
        <v>7000</v>
      </c>
      <c r="H12" s="89" t="s">
        <v>36</v>
      </c>
      <c r="I12" s="89"/>
      <c r="J12" s="89"/>
      <c r="K12" s="89"/>
      <c r="L12" s="90" t="s">
        <v>40</v>
      </c>
      <c r="M12" s="89"/>
      <c r="N12" s="89"/>
      <c r="O12" s="89"/>
      <c r="P12" s="89"/>
    </row>
    <row r="13" spans="6:24" x14ac:dyDescent="0.25">
      <c r="G13" s="94">
        <v>10</v>
      </c>
      <c r="H13" s="89" t="s">
        <v>35</v>
      </c>
      <c r="I13" s="89"/>
      <c r="J13" s="89"/>
      <c r="K13" s="89"/>
      <c r="L13" s="90" t="s">
        <v>40</v>
      </c>
      <c r="M13" s="89"/>
      <c r="N13" s="89"/>
      <c r="O13" s="89"/>
      <c r="P13" s="89"/>
    </row>
    <row r="14" spans="6:24" x14ac:dyDescent="0.25">
      <c r="G14" s="95">
        <v>1000</v>
      </c>
      <c r="H14" s="89" t="s">
        <v>37</v>
      </c>
      <c r="I14" s="89"/>
      <c r="J14" s="89"/>
      <c r="K14" s="89"/>
      <c r="L14" s="90" t="s">
        <v>40</v>
      </c>
      <c r="M14" s="89"/>
      <c r="N14" s="89"/>
      <c r="O14" s="89"/>
      <c r="P14" s="89"/>
    </row>
    <row r="15" spans="6:24" x14ac:dyDescent="0.25">
      <c r="G15" s="95">
        <v>35000</v>
      </c>
      <c r="H15" s="89" t="s">
        <v>38</v>
      </c>
      <c r="I15" s="89"/>
      <c r="J15" s="89"/>
      <c r="K15" s="89"/>
      <c r="L15" s="90" t="s">
        <v>40</v>
      </c>
      <c r="M15" s="89"/>
      <c r="N15" s="89"/>
      <c r="O15" s="89"/>
      <c r="P15" s="89"/>
    </row>
    <row r="16" spans="6:24" x14ac:dyDescent="0.25">
      <c r="G16" s="95">
        <v>25000</v>
      </c>
      <c r="H16" s="89" t="s">
        <v>39</v>
      </c>
      <c r="I16" s="89"/>
      <c r="J16" s="89"/>
      <c r="K16" s="89"/>
      <c r="L16" s="90" t="s">
        <v>40</v>
      </c>
      <c r="M16" s="89"/>
      <c r="N16" s="89"/>
      <c r="O16" s="89"/>
      <c r="P16" s="89"/>
    </row>
    <row r="17" spans="6:24" x14ac:dyDescent="0.25">
      <c r="G17" s="12"/>
    </row>
    <row r="18" spans="6:24" x14ac:dyDescent="0.25">
      <c r="H18" s="10"/>
    </row>
    <row r="19" spans="6:24" x14ac:dyDescent="0.25"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6:24" ht="15.75" thickBot="1" x14ac:dyDescent="0.3">
      <c r="F20" s="14" t="s">
        <v>0</v>
      </c>
      <c r="G20" s="15">
        <v>44440</v>
      </c>
      <c r="H20" s="15">
        <v>44470</v>
      </c>
      <c r="I20" s="15">
        <v>44501</v>
      </c>
      <c r="J20" s="15">
        <v>44531</v>
      </c>
      <c r="K20" s="15">
        <v>44562</v>
      </c>
      <c r="L20" s="15">
        <v>44593</v>
      </c>
      <c r="M20" s="15">
        <v>44621</v>
      </c>
      <c r="N20" s="15">
        <v>44652</v>
      </c>
      <c r="O20" s="15">
        <v>44682</v>
      </c>
      <c r="P20" s="15">
        <v>44713</v>
      </c>
      <c r="Q20" s="15">
        <v>44743</v>
      </c>
      <c r="R20" s="15">
        <v>44774</v>
      </c>
      <c r="S20" s="15">
        <v>44805</v>
      </c>
      <c r="T20" s="15">
        <v>44835</v>
      </c>
      <c r="U20" s="15">
        <v>44866</v>
      </c>
      <c r="V20" s="15">
        <v>44896</v>
      </c>
      <c r="W20" s="15">
        <v>44927</v>
      </c>
      <c r="X20" s="15">
        <v>44958</v>
      </c>
    </row>
    <row r="21" spans="6:24" ht="16.5" thickTop="1" thickBot="1" x14ac:dyDescent="0.3">
      <c r="F21" s="11" t="s">
        <v>2</v>
      </c>
      <c r="G21" s="16">
        <f>G13</f>
        <v>10</v>
      </c>
      <c r="H21" s="17">
        <f>G13</f>
        <v>10</v>
      </c>
      <c r="I21" s="18">
        <f>G13</f>
        <v>10</v>
      </c>
      <c r="J21" s="19">
        <f>G13</f>
        <v>10</v>
      </c>
      <c r="K21" s="20">
        <f>G13</f>
        <v>10</v>
      </c>
      <c r="L21" s="21">
        <f>G13</f>
        <v>10</v>
      </c>
      <c r="M21" s="22">
        <f>G13</f>
        <v>10</v>
      </c>
      <c r="N21" s="23">
        <f>G13</f>
        <v>10</v>
      </c>
      <c r="O21" s="16">
        <f>G13</f>
        <v>10</v>
      </c>
      <c r="P21" s="17">
        <f>G13</f>
        <v>10</v>
      </c>
      <c r="Q21" s="18">
        <f>G13</f>
        <v>10</v>
      </c>
      <c r="R21" s="19">
        <f>G13</f>
        <v>10</v>
      </c>
      <c r="S21" s="20">
        <f>G13</f>
        <v>10</v>
      </c>
      <c r="T21" s="21">
        <f>G13</f>
        <v>10</v>
      </c>
      <c r="U21" s="22">
        <f>G13</f>
        <v>10</v>
      </c>
      <c r="V21" s="23">
        <f>G13</f>
        <v>10</v>
      </c>
      <c r="W21" s="16">
        <f>G13</f>
        <v>10</v>
      </c>
      <c r="X21" s="17">
        <f>G13</f>
        <v>10</v>
      </c>
    </row>
    <row r="22" spans="6:24" ht="16.5" thickTop="1" thickBot="1" x14ac:dyDescent="0.3">
      <c r="F22" s="11" t="s">
        <v>1</v>
      </c>
      <c r="G22" s="24">
        <f>G12</f>
        <v>7000</v>
      </c>
      <c r="H22" s="25">
        <f>G12</f>
        <v>7000</v>
      </c>
      <c r="I22" s="26">
        <f>G12</f>
        <v>7000</v>
      </c>
      <c r="J22" s="27">
        <f>G12</f>
        <v>7000</v>
      </c>
      <c r="K22" s="28">
        <f>G12</f>
        <v>7000</v>
      </c>
      <c r="L22" s="29">
        <f>G12</f>
        <v>7000</v>
      </c>
      <c r="M22" s="30">
        <f>G12</f>
        <v>7000</v>
      </c>
      <c r="N22" s="31">
        <f>G12</f>
        <v>7000</v>
      </c>
      <c r="O22" s="24">
        <f>G12</f>
        <v>7000</v>
      </c>
      <c r="P22" s="25">
        <f>G12</f>
        <v>7000</v>
      </c>
      <c r="Q22" s="26">
        <f>G12</f>
        <v>7000</v>
      </c>
      <c r="R22" s="32">
        <f>G12</f>
        <v>7000</v>
      </c>
      <c r="S22" s="33">
        <f>G12</f>
        <v>7000</v>
      </c>
      <c r="T22" s="34">
        <f>G12</f>
        <v>7000</v>
      </c>
      <c r="U22" s="35">
        <f>G12</f>
        <v>7000</v>
      </c>
      <c r="V22" s="31">
        <f>G12</f>
        <v>7000</v>
      </c>
      <c r="W22" s="24">
        <f>G12</f>
        <v>7000</v>
      </c>
      <c r="X22" s="25">
        <f>G12</f>
        <v>7000</v>
      </c>
    </row>
    <row r="23" spans="6:24" ht="16.5" thickTop="1" thickBot="1" x14ac:dyDescent="0.3">
      <c r="F23" s="11" t="s">
        <v>6</v>
      </c>
      <c r="G23" s="36">
        <f>G21*G22</f>
        <v>70000</v>
      </c>
      <c r="H23" s="37">
        <f>H21*H22</f>
        <v>70000</v>
      </c>
      <c r="I23" s="26"/>
      <c r="J23" s="27"/>
      <c r="K23" s="28"/>
      <c r="L23" s="29"/>
      <c r="M23" s="30"/>
      <c r="N23" s="31"/>
      <c r="O23" s="24"/>
      <c r="P23" s="25"/>
      <c r="Q23" s="26"/>
      <c r="R23" s="27"/>
      <c r="S23" s="33"/>
      <c r="T23" s="34"/>
      <c r="U23" s="35"/>
      <c r="V23" s="31"/>
      <c r="W23" s="24"/>
      <c r="X23" s="25"/>
    </row>
    <row r="24" spans="6:24" ht="16.5" thickTop="1" thickBot="1" x14ac:dyDescent="0.3">
      <c r="F24" s="11" t="s">
        <v>7</v>
      </c>
      <c r="G24" s="36"/>
      <c r="H24" s="37"/>
      <c r="I24" s="38">
        <f>H23*0.92</f>
        <v>64400</v>
      </c>
      <c r="J24" s="39"/>
      <c r="K24" s="40"/>
      <c r="L24" s="41"/>
      <c r="M24" s="42"/>
      <c r="N24" s="43"/>
      <c r="O24" s="44"/>
      <c r="P24" s="45"/>
      <c r="Q24" s="46"/>
      <c r="R24" s="47"/>
      <c r="S24" s="48"/>
      <c r="T24" s="49"/>
      <c r="U24" s="50"/>
      <c r="V24" s="43"/>
      <c r="W24" s="44"/>
      <c r="X24" s="45"/>
    </row>
    <row r="25" spans="6:24" ht="16.5" thickTop="1" thickBot="1" x14ac:dyDescent="0.3">
      <c r="F25" s="11" t="s">
        <v>4</v>
      </c>
      <c r="G25" s="51">
        <f>G12</f>
        <v>7000</v>
      </c>
      <c r="H25" s="24">
        <f>G12</f>
        <v>7000</v>
      </c>
      <c r="I25" s="25">
        <f>G12</f>
        <v>7000</v>
      </c>
      <c r="J25" s="26">
        <f>G12</f>
        <v>7000</v>
      </c>
      <c r="K25" s="27">
        <f>G12</f>
        <v>7000</v>
      </c>
      <c r="L25" s="28">
        <f>G12</f>
        <v>7000</v>
      </c>
      <c r="M25" s="29">
        <f>G12</f>
        <v>7000</v>
      </c>
      <c r="N25" s="30">
        <f>G12</f>
        <v>7000</v>
      </c>
      <c r="O25" s="31">
        <f>G12</f>
        <v>7000</v>
      </c>
      <c r="P25" s="24">
        <f>G12</f>
        <v>7000</v>
      </c>
      <c r="Q25" s="25">
        <f>G12</f>
        <v>7000</v>
      </c>
      <c r="R25" s="26">
        <f>G12</f>
        <v>7000</v>
      </c>
      <c r="S25" s="32">
        <f>G12</f>
        <v>7000</v>
      </c>
      <c r="T25" s="33">
        <f>G12</f>
        <v>7000</v>
      </c>
      <c r="U25" s="34">
        <f>G12</f>
        <v>7000</v>
      </c>
      <c r="V25" s="30">
        <f>G12</f>
        <v>7000</v>
      </c>
      <c r="W25" s="31">
        <f>G12</f>
        <v>7000</v>
      </c>
      <c r="X25" s="24">
        <f>G12</f>
        <v>7000</v>
      </c>
    </row>
    <row r="26" spans="6:24" ht="16.5" thickTop="1" thickBot="1" x14ac:dyDescent="0.3">
      <c r="F26" s="11" t="s">
        <v>3</v>
      </c>
      <c r="G26" s="52"/>
      <c r="H26" s="16"/>
      <c r="I26" s="17"/>
      <c r="J26" s="53">
        <f>I22*I21</f>
        <v>70000</v>
      </c>
      <c r="K26" s="54">
        <f>J22*J21</f>
        <v>70000</v>
      </c>
      <c r="L26" s="55">
        <f t="shared" ref="L26:U26" si="0">K22*K21</f>
        <v>70000</v>
      </c>
      <c r="M26" s="56">
        <f t="shared" si="0"/>
        <v>70000</v>
      </c>
      <c r="N26" s="57">
        <f t="shared" si="0"/>
        <v>70000</v>
      </c>
      <c r="O26" s="58">
        <f t="shared" si="0"/>
        <v>70000</v>
      </c>
      <c r="P26" s="36">
        <f t="shared" si="0"/>
        <v>70000</v>
      </c>
      <c r="Q26" s="59">
        <f t="shared" si="0"/>
        <v>70000</v>
      </c>
      <c r="R26" s="38">
        <f t="shared" si="0"/>
        <v>70000</v>
      </c>
      <c r="S26" s="60">
        <f t="shared" si="0"/>
        <v>70000</v>
      </c>
      <c r="T26" s="61">
        <f t="shared" si="0"/>
        <v>70000</v>
      </c>
      <c r="U26" s="62">
        <f t="shared" si="0"/>
        <v>70000</v>
      </c>
      <c r="V26" s="57">
        <f t="shared" ref="V26" si="1">U22*U21</f>
        <v>70000</v>
      </c>
      <c r="W26" s="58">
        <f t="shared" ref="W26" si="2">V22*V21</f>
        <v>70000</v>
      </c>
      <c r="X26" s="36">
        <f t="shared" ref="X26" si="3">W22*W21</f>
        <v>70000</v>
      </c>
    </row>
    <row r="27" spans="6:24" ht="16.5" thickTop="1" thickBot="1" x14ac:dyDescent="0.3">
      <c r="F27" s="11" t="s">
        <v>5</v>
      </c>
      <c r="G27" s="35"/>
      <c r="H27" s="52"/>
      <c r="I27" s="16"/>
      <c r="J27" s="17"/>
      <c r="K27" s="53">
        <f>J26</f>
        <v>70000</v>
      </c>
      <c r="L27" s="54">
        <f>K26</f>
        <v>70000</v>
      </c>
      <c r="M27" s="55">
        <f t="shared" ref="M27:U27" si="4">L26</f>
        <v>70000</v>
      </c>
      <c r="N27" s="56">
        <f t="shared" si="4"/>
        <v>70000</v>
      </c>
      <c r="O27" s="57">
        <f t="shared" si="4"/>
        <v>70000</v>
      </c>
      <c r="P27" s="58">
        <f t="shared" si="4"/>
        <v>70000</v>
      </c>
      <c r="Q27" s="36">
        <f t="shared" si="4"/>
        <v>70000</v>
      </c>
      <c r="R27" s="59">
        <f t="shared" si="4"/>
        <v>70000</v>
      </c>
      <c r="S27" s="38">
        <f t="shared" si="4"/>
        <v>70000</v>
      </c>
      <c r="T27" s="60">
        <f t="shared" si="4"/>
        <v>70000</v>
      </c>
      <c r="U27" s="61">
        <f t="shared" si="4"/>
        <v>70000</v>
      </c>
      <c r="V27" s="56">
        <f t="shared" ref="V27" si="5">U26</f>
        <v>70000</v>
      </c>
      <c r="W27" s="57">
        <f t="shared" ref="W27" si="6">V26</f>
        <v>70000</v>
      </c>
      <c r="X27" s="58">
        <f t="shared" ref="X27" si="7">W26</f>
        <v>70000</v>
      </c>
    </row>
    <row r="28" spans="6:24" ht="16.5" thickTop="1" thickBot="1" x14ac:dyDescent="0.3">
      <c r="F28" s="11" t="s">
        <v>8</v>
      </c>
      <c r="G28" s="62">
        <f>H28</f>
        <v>-70000</v>
      </c>
      <c r="H28" s="63">
        <f>I28</f>
        <v>-70000</v>
      </c>
      <c r="I28" s="52">
        <f>J28</f>
        <v>-70000</v>
      </c>
      <c r="J28" s="64">
        <f>-G23</f>
        <v>-70000</v>
      </c>
      <c r="K28" s="37">
        <f>-H23</f>
        <v>-70000</v>
      </c>
      <c r="L28" s="53">
        <f t="shared" ref="L28:X28" si="8">-J26</f>
        <v>-70000</v>
      </c>
      <c r="M28" s="54">
        <f t="shared" si="8"/>
        <v>-70000</v>
      </c>
      <c r="N28" s="55">
        <f t="shared" si="8"/>
        <v>-70000</v>
      </c>
      <c r="O28" s="56">
        <f t="shared" si="8"/>
        <v>-70000</v>
      </c>
      <c r="P28" s="57">
        <f t="shared" si="8"/>
        <v>-70000</v>
      </c>
      <c r="Q28" s="58">
        <f t="shared" si="8"/>
        <v>-70000</v>
      </c>
      <c r="R28" s="36">
        <f t="shared" si="8"/>
        <v>-70000</v>
      </c>
      <c r="S28" s="59">
        <f t="shared" si="8"/>
        <v>-70000</v>
      </c>
      <c r="T28" s="38">
        <f t="shared" si="8"/>
        <v>-70000</v>
      </c>
      <c r="U28" s="60">
        <f t="shared" si="8"/>
        <v>-70000</v>
      </c>
      <c r="V28" s="61">
        <f t="shared" si="8"/>
        <v>-70000</v>
      </c>
      <c r="W28" s="62">
        <f t="shared" si="8"/>
        <v>-70000</v>
      </c>
      <c r="X28" s="63">
        <f t="shared" si="8"/>
        <v>-70000</v>
      </c>
    </row>
    <row r="29" spans="6:24" ht="16.5" thickTop="1" thickBot="1" x14ac:dyDescent="0.3">
      <c r="F29" s="11" t="s">
        <v>16</v>
      </c>
      <c r="G29" s="62">
        <f>G14</f>
        <v>1000</v>
      </c>
      <c r="H29" s="63">
        <f>G14</f>
        <v>1000</v>
      </c>
      <c r="I29" s="52">
        <f>G14</f>
        <v>1000</v>
      </c>
      <c r="J29" s="64">
        <f>G14</f>
        <v>1000</v>
      </c>
      <c r="K29" s="37">
        <f>G14</f>
        <v>1000</v>
      </c>
      <c r="L29" s="53">
        <f>G14</f>
        <v>1000</v>
      </c>
      <c r="M29" s="54">
        <f>G14</f>
        <v>1000</v>
      </c>
      <c r="N29" s="55">
        <f>G14</f>
        <v>1000</v>
      </c>
      <c r="O29" s="56">
        <f>G14</f>
        <v>1000</v>
      </c>
      <c r="P29" s="57">
        <f>G14</f>
        <v>1000</v>
      </c>
      <c r="Q29" s="58">
        <f>G14</f>
        <v>1000</v>
      </c>
      <c r="R29" s="36">
        <f>G14</f>
        <v>1000</v>
      </c>
      <c r="S29" s="59">
        <f>G14</f>
        <v>1000</v>
      </c>
      <c r="T29" s="38">
        <f>G14</f>
        <v>1000</v>
      </c>
      <c r="U29" s="60">
        <f>G14</f>
        <v>1000</v>
      </c>
      <c r="V29" s="61">
        <f>G14</f>
        <v>1000</v>
      </c>
      <c r="W29" s="62">
        <f>G14</f>
        <v>1000</v>
      </c>
      <c r="X29" s="63">
        <f>G14</f>
        <v>1000</v>
      </c>
    </row>
    <row r="30" spans="6:24" ht="16.5" thickTop="1" thickBot="1" x14ac:dyDescent="0.3">
      <c r="F30" s="11" t="s">
        <v>18</v>
      </c>
      <c r="G30" s="62">
        <f>H30</f>
        <v>71000</v>
      </c>
      <c r="H30" s="63">
        <f>I30</f>
        <v>71000</v>
      </c>
      <c r="I30" s="52">
        <f>J30</f>
        <v>71000</v>
      </c>
      <c r="J30" s="64">
        <f t="shared" ref="J30:L30" si="9">J29+(G22*G21)</f>
        <v>71000</v>
      </c>
      <c r="K30" s="37">
        <f t="shared" si="9"/>
        <v>71000</v>
      </c>
      <c r="L30" s="53">
        <f t="shared" si="9"/>
        <v>71000</v>
      </c>
      <c r="M30" s="54">
        <f>M29+(J22*J21)</f>
        <v>71000</v>
      </c>
      <c r="N30" s="55">
        <f t="shared" ref="N30:X30" si="10">N29+(K22*K21)</f>
        <v>71000</v>
      </c>
      <c r="O30" s="56">
        <f t="shared" si="10"/>
        <v>71000</v>
      </c>
      <c r="P30" s="57">
        <f t="shared" si="10"/>
        <v>71000</v>
      </c>
      <c r="Q30" s="58">
        <f t="shared" si="10"/>
        <v>71000</v>
      </c>
      <c r="R30" s="36">
        <f t="shared" si="10"/>
        <v>71000</v>
      </c>
      <c r="S30" s="59">
        <f t="shared" si="10"/>
        <v>71000</v>
      </c>
      <c r="T30" s="38">
        <f t="shared" si="10"/>
        <v>71000</v>
      </c>
      <c r="U30" s="60">
        <f t="shared" si="10"/>
        <v>71000</v>
      </c>
      <c r="V30" s="61">
        <f t="shared" si="10"/>
        <v>71000</v>
      </c>
      <c r="W30" s="62">
        <f t="shared" si="10"/>
        <v>71000</v>
      </c>
      <c r="X30" s="63">
        <f t="shared" si="10"/>
        <v>71000</v>
      </c>
    </row>
    <row r="31" spans="6:24" ht="16.5" thickTop="1" thickBot="1" x14ac:dyDescent="0.3">
      <c r="G31" s="65"/>
      <c r="H31" s="65"/>
      <c r="I31" s="66"/>
      <c r="J31" s="66"/>
      <c r="K31" s="66"/>
      <c r="L31" s="66"/>
      <c r="M31" s="66"/>
      <c r="N31" s="67"/>
      <c r="O31" s="67"/>
      <c r="P31" s="67"/>
      <c r="Q31" s="67"/>
      <c r="R31" s="67"/>
      <c r="S31" s="67"/>
      <c r="T31" s="67"/>
      <c r="U31" s="65"/>
      <c r="V31" s="65"/>
      <c r="W31" s="65"/>
      <c r="X31" s="65"/>
    </row>
    <row r="32" spans="6:24" ht="16.5" thickTop="1" thickBot="1" x14ac:dyDescent="0.3">
      <c r="F32" s="11" t="s">
        <v>10</v>
      </c>
      <c r="G32" s="68">
        <v>44348</v>
      </c>
      <c r="H32" s="69">
        <v>44378</v>
      </c>
      <c r="I32" s="70">
        <v>44409</v>
      </c>
      <c r="J32" s="71">
        <v>44440</v>
      </c>
      <c r="K32" s="72">
        <v>44470</v>
      </c>
      <c r="L32" s="73">
        <v>44501</v>
      </c>
      <c r="M32" s="74">
        <v>44531</v>
      </c>
      <c r="N32" s="75">
        <v>44562</v>
      </c>
      <c r="O32" s="76">
        <v>44593</v>
      </c>
      <c r="P32" s="77">
        <v>44621</v>
      </c>
      <c r="Q32" s="78">
        <v>44652</v>
      </c>
      <c r="R32" s="79">
        <v>44682</v>
      </c>
      <c r="S32" s="80">
        <v>44713</v>
      </c>
      <c r="T32" s="81">
        <v>44743</v>
      </c>
      <c r="U32" s="82">
        <v>44774</v>
      </c>
      <c r="V32" s="83">
        <v>44805</v>
      </c>
      <c r="W32" s="68">
        <v>44835</v>
      </c>
      <c r="X32" s="69">
        <v>44866</v>
      </c>
    </row>
    <row r="33" spans="6:24" ht="16.5" thickTop="1" thickBot="1" x14ac:dyDescent="0.3">
      <c r="F33" s="11" t="s">
        <v>9</v>
      </c>
      <c r="G33" s="49"/>
      <c r="H33" s="35"/>
      <c r="I33" s="52"/>
      <c r="J33" s="64">
        <f t="shared" ref="J33:T33" si="11">-$I$24/11</f>
        <v>-5854.545454545455</v>
      </c>
      <c r="K33" s="37">
        <f t="shared" si="11"/>
        <v>-5854.545454545455</v>
      </c>
      <c r="L33" s="53">
        <f t="shared" si="11"/>
        <v>-5854.545454545455</v>
      </c>
      <c r="M33" s="54">
        <f t="shared" si="11"/>
        <v>-5854.545454545455</v>
      </c>
      <c r="N33" s="55">
        <f t="shared" si="11"/>
        <v>-5854.545454545455</v>
      </c>
      <c r="O33" s="56">
        <f t="shared" si="11"/>
        <v>-5854.545454545455</v>
      </c>
      <c r="P33" s="57">
        <f t="shared" si="11"/>
        <v>-5854.545454545455</v>
      </c>
      <c r="Q33" s="58">
        <f t="shared" si="11"/>
        <v>-5854.545454545455</v>
      </c>
      <c r="R33" s="36">
        <f t="shared" si="11"/>
        <v>-5854.545454545455</v>
      </c>
      <c r="S33" s="59">
        <f t="shared" si="11"/>
        <v>-5854.545454545455</v>
      </c>
      <c r="T33" s="38">
        <f t="shared" si="11"/>
        <v>-5854.545454545455</v>
      </c>
      <c r="U33" s="60"/>
      <c r="V33" s="61"/>
      <c r="W33" s="62"/>
      <c r="X33" s="63"/>
    </row>
    <row r="34" spans="6:24" ht="16.5" thickTop="1" thickBot="1" x14ac:dyDescent="0.3">
      <c r="F34" s="11" t="s">
        <v>11</v>
      </c>
      <c r="G34" s="49"/>
      <c r="H34" s="63">
        <f>G16</f>
        <v>25000</v>
      </c>
      <c r="I34" s="52"/>
      <c r="J34" s="16"/>
      <c r="K34" s="17"/>
      <c r="L34" s="53"/>
      <c r="M34" s="54"/>
      <c r="N34" s="55"/>
      <c r="O34" s="56"/>
      <c r="P34" s="57"/>
      <c r="Q34" s="58"/>
      <c r="R34" s="36"/>
      <c r="S34" s="59"/>
      <c r="T34" s="38"/>
      <c r="U34" s="60"/>
      <c r="V34" s="61"/>
      <c r="W34" s="62"/>
      <c r="X34" s="63"/>
    </row>
    <row r="35" spans="6:24" ht="16.5" thickTop="1" thickBot="1" x14ac:dyDescent="0.3">
      <c r="F35" s="11" t="s">
        <v>12</v>
      </c>
      <c r="G35" s="49"/>
      <c r="H35" s="63">
        <f>-G15/6</f>
        <v>-5833.333333333333</v>
      </c>
      <c r="I35" s="52">
        <f>-G15/6</f>
        <v>-5833.333333333333</v>
      </c>
      <c r="J35" s="64">
        <f>-G15/6</f>
        <v>-5833.333333333333</v>
      </c>
      <c r="K35" s="37">
        <f>-G15/6</f>
        <v>-5833.333333333333</v>
      </c>
      <c r="L35" s="53">
        <f>-G15/6</f>
        <v>-5833.333333333333</v>
      </c>
      <c r="M35" s="54">
        <f>-G15/6</f>
        <v>-5833.333333333333</v>
      </c>
      <c r="N35" s="55"/>
      <c r="O35" s="56"/>
      <c r="P35" s="57"/>
      <c r="Q35" s="58"/>
      <c r="R35" s="36"/>
      <c r="S35" s="59"/>
      <c r="T35" s="38"/>
      <c r="U35" s="60"/>
      <c r="V35" s="61"/>
      <c r="W35" s="62"/>
      <c r="X35" s="63"/>
    </row>
    <row r="36" spans="6:24" ht="16.5" thickTop="1" thickBot="1" x14ac:dyDescent="0.3">
      <c r="G36" s="84"/>
      <c r="H36" s="65"/>
      <c r="I36" s="66"/>
      <c r="J36" s="85"/>
      <c r="K36" s="85"/>
      <c r="L36" s="66"/>
      <c r="M36" s="66"/>
      <c r="N36" s="67"/>
      <c r="O36" s="67"/>
      <c r="P36" s="67"/>
      <c r="Q36" s="67"/>
      <c r="R36" s="67"/>
      <c r="S36" s="67"/>
      <c r="T36" s="67"/>
      <c r="U36" s="65"/>
      <c r="V36" s="65"/>
      <c r="W36" s="65"/>
      <c r="X36" s="65"/>
    </row>
    <row r="37" spans="6:24" ht="16.5" thickTop="1" thickBot="1" x14ac:dyDescent="0.3">
      <c r="F37" s="11" t="s">
        <v>20</v>
      </c>
      <c r="G37" s="62">
        <f t="shared" ref="G37:X37" si="12">G30+G28+G26+G33+G35+G23+G34+G24</f>
        <v>71000</v>
      </c>
      <c r="H37" s="63">
        <f t="shared" si="12"/>
        <v>90166.666666666657</v>
      </c>
      <c r="I37" s="52">
        <f t="shared" si="12"/>
        <v>59566.666666666664</v>
      </c>
      <c r="J37" s="64">
        <f t="shared" si="12"/>
        <v>59312.121212121208</v>
      </c>
      <c r="K37" s="37">
        <f t="shared" si="12"/>
        <v>59312.121212121208</v>
      </c>
      <c r="L37" s="53">
        <f t="shared" si="12"/>
        <v>59312.121212121208</v>
      </c>
      <c r="M37" s="54">
        <f t="shared" si="12"/>
        <v>59312.121212121208</v>
      </c>
      <c r="N37" s="55">
        <f t="shared" si="12"/>
        <v>65145.454545454544</v>
      </c>
      <c r="O37" s="56">
        <f t="shared" si="12"/>
        <v>65145.454545454544</v>
      </c>
      <c r="P37" s="57">
        <f t="shared" si="12"/>
        <v>65145.454545454544</v>
      </c>
      <c r="Q37" s="58">
        <f t="shared" si="12"/>
        <v>65145.454545454544</v>
      </c>
      <c r="R37" s="36">
        <f t="shared" si="12"/>
        <v>65145.454545454544</v>
      </c>
      <c r="S37" s="59">
        <f t="shared" si="12"/>
        <v>65145.454545454544</v>
      </c>
      <c r="T37" s="38">
        <f t="shared" si="12"/>
        <v>65145.454545454544</v>
      </c>
      <c r="U37" s="60">
        <f t="shared" si="12"/>
        <v>71000</v>
      </c>
      <c r="V37" s="61">
        <f t="shared" si="12"/>
        <v>71000</v>
      </c>
      <c r="W37" s="62">
        <f t="shared" si="12"/>
        <v>71000</v>
      </c>
      <c r="X37" s="63">
        <f t="shared" si="12"/>
        <v>71000</v>
      </c>
    </row>
    <row r="38" spans="6:24" ht="16.5" thickTop="1" thickBot="1" x14ac:dyDescent="0.3">
      <c r="F38" s="11" t="s">
        <v>21</v>
      </c>
      <c r="G38" s="62">
        <f t="shared" ref="G38:X38" si="13">G30+G28+G27+G33+G35+G23+G34+G24</f>
        <v>71000</v>
      </c>
      <c r="H38" s="63">
        <f t="shared" si="13"/>
        <v>90166.666666666657</v>
      </c>
      <c r="I38" s="52">
        <f t="shared" si="13"/>
        <v>59566.666666666664</v>
      </c>
      <c r="J38" s="64">
        <f t="shared" si="13"/>
        <v>-10687.878787878788</v>
      </c>
      <c r="K38" s="37">
        <f t="shared" si="13"/>
        <v>59312.121212121208</v>
      </c>
      <c r="L38" s="53">
        <f t="shared" si="13"/>
        <v>59312.121212121208</v>
      </c>
      <c r="M38" s="54">
        <f t="shared" si="13"/>
        <v>59312.121212121208</v>
      </c>
      <c r="N38" s="55">
        <f t="shared" si="13"/>
        <v>65145.454545454544</v>
      </c>
      <c r="O38" s="56">
        <f t="shared" si="13"/>
        <v>65145.454545454544</v>
      </c>
      <c r="P38" s="57">
        <f t="shared" si="13"/>
        <v>65145.454545454544</v>
      </c>
      <c r="Q38" s="58">
        <f t="shared" si="13"/>
        <v>65145.454545454544</v>
      </c>
      <c r="R38" s="36">
        <f t="shared" si="13"/>
        <v>65145.454545454544</v>
      </c>
      <c r="S38" s="59">
        <f t="shared" si="13"/>
        <v>65145.454545454544</v>
      </c>
      <c r="T38" s="38">
        <f t="shared" si="13"/>
        <v>65145.454545454544</v>
      </c>
      <c r="U38" s="60">
        <f t="shared" si="13"/>
        <v>71000</v>
      </c>
      <c r="V38" s="61">
        <f t="shared" si="13"/>
        <v>71000</v>
      </c>
      <c r="W38" s="62">
        <f t="shared" si="13"/>
        <v>71000</v>
      </c>
      <c r="X38" s="63">
        <f t="shared" si="13"/>
        <v>71000</v>
      </c>
    </row>
    <row r="39" spans="6:24" ht="15.75" thickTop="1" x14ac:dyDescent="0.25"/>
    <row r="41" spans="6:24" hidden="1" x14ac:dyDescent="0.25"/>
    <row r="42" spans="6:24" hidden="1" x14ac:dyDescent="0.25"/>
    <row r="43" spans="6:24" hidden="1" x14ac:dyDescent="0.25"/>
    <row r="44" spans="6:24" hidden="1" x14ac:dyDescent="0.25">
      <c r="G44" s="15">
        <v>44440</v>
      </c>
      <c r="H44" s="15">
        <v>44470</v>
      </c>
      <c r="I44" s="15">
        <v>44501</v>
      </c>
      <c r="J44" s="15">
        <v>44531</v>
      </c>
      <c r="K44" s="15">
        <v>44562</v>
      </c>
      <c r="L44" s="15">
        <v>44593</v>
      </c>
      <c r="M44" s="15">
        <v>44621</v>
      </c>
      <c r="N44" s="15">
        <v>44652</v>
      </c>
      <c r="O44" s="15">
        <v>44682</v>
      </c>
      <c r="P44" s="15">
        <v>44713</v>
      </c>
      <c r="Q44" s="15">
        <v>44743</v>
      </c>
      <c r="R44" s="15">
        <v>44774</v>
      </c>
      <c r="S44" s="15">
        <v>44805</v>
      </c>
      <c r="T44" s="15">
        <v>44835</v>
      </c>
      <c r="U44" s="15">
        <v>44866</v>
      </c>
      <c r="V44" s="15">
        <v>44896</v>
      </c>
      <c r="W44" s="15">
        <v>44927</v>
      </c>
      <c r="X44" s="15">
        <v>44958</v>
      </c>
    </row>
    <row r="45" spans="6:24" hidden="1" x14ac:dyDescent="0.25">
      <c r="F45" s="11" t="s">
        <v>22</v>
      </c>
      <c r="G45" s="86">
        <f t="shared" ref="G45:X45" si="14">G23</f>
        <v>70000</v>
      </c>
      <c r="H45" s="86">
        <f t="shared" si="14"/>
        <v>70000</v>
      </c>
      <c r="I45" s="86">
        <f t="shared" si="14"/>
        <v>0</v>
      </c>
      <c r="J45" s="86">
        <f t="shared" si="14"/>
        <v>0</v>
      </c>
      <c r="K45" s="86">
        <f t="shared" si="14"/>
        <v>0</v>
      </c>
      <c r="L45" s="86">
        <f t="shared" si="14"/>
        <v>0</v>
      </c>
      <c r="M45" s="86">
        <f t="shared" si="14"/>
        <v>0</v>
      </c>
      <c r="N45" s="86">
        <f t="shared" si="14"/>
        <v>0</v>
      </c>
      <c r="O45" s="86">
        <f t="shared" si="14"/>
        <v>0</v>
      </c>
      <c r="P45" s="86">
        <f t="shared" si="14"/>
        <v>0</v>
      </c>
      <c r="Q45" s="86">
        <f t="shared" si="14"/>
        <v>0</v>
      </c>
      <c r="R45" s="86">
        <f t="shared" si="14"/>
        <v>0</v>
      </c>
      <c r="S45" s="86">
        <f t="shared" si="14"/>
        <v>0</v>
      </c>
      <c r="T45" s="86">
        <f t="shared" si="14"/>
        <v>0</v>
      </c>
      <c r="U45" s="86">
        <f t="shared" si="14"/>
        <v>0</v>
      </c>
      <c r="V45" s="86">
        <f t="shared" si="14"/>
        <v>0</v>
      </c>
      <c r="W45" s="86">
        <f t="shared" si="14"/>
        <v>0</v>
      </c>
      <c r="X45" s="86">
        <f t="shared" si="14"/>
        <v>0</v>
      </c>
    </row>
    <row r="46" spans="6:24" hidden="1" x14ac:dyDescent="0.25">
      <c r="F46" s="11" t="s">
        <v>24</v>
      </c>
      <c r="G46" s="86">
        <f t="shared" ref="G46:X46" si="15">G24</f>
        <v>0</v>
      </c>
      <c r="H46" s="86">
        <f t="shared" si="15"/>
        <v>0</v>
      </c>
      <c r="I46" s="86">
        <f t="shared" si="15"/>
        <v>64400</v>
      </c>
      <c r="J46" s="86">
        <f t="shared" si="15"/>
        <v>0</v>
      </c>
      <c r="K46" s="86">
        <f t="shared" si="15"/>
        <v>0</v>
      </c>
      <c r="L46" s="86">
        <f t="shared" si="15"/>
        <v>0</v>
      </c>
      <c r="M46" s="86">
        <f t="shared" si="15"/>
        <v>0</v>
      </c>
      <c r="N46" s="86">
        <f t="shared" si="15"/>
        <v>0</v>
      </c>
      <c r="O46" s="86">
        <f t="shared" si="15"/>
        <v>0</v>
      </c>
      <c r="P46" s="86">
        <f t="shared" si="15"/>
        <v>0</v>
      </c>
      <c r="Q46" s="86">
        <f t="shared" si="15"/>
        <v>0</v>
      </c>
      <c r="R46" s="86">
        <f t="shared" si="15"/>
        <v>0</v>
      </c>
      <c r="S46" s="86">
        <f t="shared" si="15"/>
        <v>0</v>
      </c>
      <c r="T46" s="86">
        <f t="shared" si="15"/>
        <v>0</v>
      </c>
      <c r="U46" s="86">
        <f t="shared" si="15"/>
        <v>0</v>
      </c>
      <c r="V46" s="86">
        <f t="shared" si="15"/>
        <v>0</v>
      </c>
      <c r="W46" s="86">
        <f t="shared" si="15"/>
        <v>0</v>
      </c>
      <c r="X46" s="86">
        <f t="shared" si="15"/>
        <v>0</v>
      </c>
    </row>
    <row r="47" spans="6:24" hidden="1" x14ac:dyDescent="0.25">
      <c r="F47" s="11" t="s">
        <v>28</v>
      </c>
      <c r="G47" s="86">
        <v>0</v>
      </c>
      <c r="H47" s="86">
        <v>0</v>
      </c>
      <c r="I47" s="86">
        <v>0</v>
      </c>
      <c r="J47" s="86">
        <f t="shared" ref="J47:X47" si="16">J26-J49-J51</f>
        <v>58312.121212121208</v>
      </c>
      <c r="K47" s="86">
        <f t="shared" si="16"/>
        <v>58312.121212121208</v>
      </c>
      <c r="L47" s="86">
        <f t="shared" si="16"/>
        <v>58312.121212121208</v>
      </c>
      <c r="M47" s="86">
        <f t="shared" si="16"/>
        <v>58312.121212121208</v>
      </c>
      <c r="N47" s="86">
        <f t="shared" si="16"/>
        <v>64145.454545454544</v>
      </c>
      <c r="O47" s="86">
        <f t="shared" si="16"/>
        <v>64145.454545454544</v>
      </c>
      <c r="P47" s="86">
        <f t="shared" si="16"/>
        <v>64145.454545454544</v>
      </c>
      <c r="Q47" s="86">
        <f t="shared" si="16"/>
        <v>64145.454545454544</v>
      </c>
      <c r="R47" s="86">
        <f t="shared" si="16"/>
        <v>64145.454545454544</v>
      </c>
      <c r="S47" s="86">
        <f t="shared" si="16"/>
        <v>64145.454545454544</v>
      </c>
      <c r="T47" s="86">
        <f t="shared" si="16"/>
        <v>64145.454545454544</v>
      </c>
      <c r="U47" s="86">
        <f t="shared" si="16"/>
        <v>70000</v>
      </c>
      <c r="V47" s="86">
        <f t="shared" si="16"/>
        <v>70000</v>
      </c>
      <c r="W47" s="86">
        <f t="shared" si="16"/>
        <v>70000</v>
      </c>
      <c r="X47" s="86">
        <f t="shared" si="16"/>
        <v>70000</v>
      </c>
    </row>
    <row r="48" spans="6:24" hidden="1" x14ac:dyDescent="0.25">
      <c r="F48" s="11" t="s">
        <v>23</v>
      </c>
      <c r="G48" s="87">
        <f t="shared" ref="G48:X48" si="17">G29</f>
        <v>1000</v>
      </c>
      <c r="H48" s="87">
        <f t="shared" si="17"/>
        <v>1000</v>
      </c>
      <c r="I48" s="87">
        <f t="shared" si="17"/>
        <v>1000</v>
      </c>
      <c r="J48" s="87">
        <f t="shared" si="17"/>
        <v>1000</v>
      </c>
      <c r="K48" s="87">
        <f t="shared" si="17"/>
        <v>1000</v>
      </c>
      <c r="L48" s="87">
        <f t="shared" si="17"/>
        <v>1000</v>
      </c>
      <c r="M48" s="87">
        <f t="shared" si="17"/>
        <v>1000</v>
      </c>
      <c r="N48" s="87">
        <f t="shared" si="17"/>
        <v>1000</v>
      </c>
      <c r="O48" s="87">
        <f t="shared" si="17"/>
        <v>1000</v>
      </c>
      <c r="P48" s="87">
        <f t="shared" si="17"/>
        <v>1000</v>
      </c>
      <c r="Q48" s="87">
        <f t="shared" si="17"/>
        <v>1000</v>
      </c>
      <c r="R48" s="87">
        <f t="shared" si="17"/>
        <v>1000</v>
      </c>
      <c r="S48" s="87">
        <f t="shared" si="17"/>
        <v>1000</v>
      </c>
      <c r="T48" s="87">
        <f t="shared" si="17"/>
        <v>1000</v>
      </c>
      <c r="U48" s="87">
        <f t="shared" si="17"/>
        <v>1000</v>
      </c>
      <c r="V48" s="87">
        <f t="shared" si="17"/>
        <v>1000</v>
      </c>
      <c r="W48" s="87">
        <f t="shared" si="17"/>
        <v>1000</v>
      </c>
      <c r="X48" s="87">
        <f t="shared" si="17"/>
        <v>1000</v>
      </c>
    </row>
    <row r="49" spans="6:24" hidden="1" x14ac:dyDescent="0.25">
      <c r="F49" s="11" t="s">
        <v>25</v>
      </c>
      <c r="G49" s="88">
        <f t="shared" ref="G49:X49" si="18">-G33</f>
        <v>0</v>
      </c>
      <c r="H49" s="88">
        <f t="shared" si="18"/>
        <v>0</v>
      </c>
      <c r="I49" s="88">
        <f t="shared" si="18"/>
        <v>0</v>
      </c>
      <c r="J49" s="88">
        <f t="shared" si="18"/>
        <v>5854.545454545455</v>
      </c>
      <c r="K49" s="88">
        <f t="shared" si="18"/>
        <v>5854.545454545455</v>
      </c>
      <c r="L49" s="88">
        <f t="shared" si="18"/>
        <v>5854.545454545455</v>
      </c>
      <c r="M49" s="88">
        <f t="shared" si="18"/>
        <v>5854.545454545455</v>
      </c>
      <c r="N49" s="88">
        <f t="shared" si="18"/>
        <v>5854.545454545455</v>
      </c>
      <c r="O49" s="88">
        <f t="shared" si="18"/>
        <v>5854.545454545455</v>
      </c>
      <c r="P49" s="88">
        <f t="shared" si="18"/>
        <v>5854.545454545455</v>
      </c>
      <c r="Q49" s="88">
        <f t="shared" si="18"/>
        <v>5854.545454545455</v>
      </c>
      <c r="R49" s="88">
        <f t="shared" si="18"/>
        <v>5854.545454545455</v>
      </c>
      <c r="S49" s="88">
        <f t="shared" si="18"/>
        <v>5854.545454545455</v>
      </c>
      <c r="T49" s="88">
        <f t="shared" si="18"/>
        <v>5854.545454545455</v>
      </c>
      <c r="U49" s="88">
        <f t="shared" si="18"/>
        <v>0</v>
      </c>
      <c r="V49" s="88">
        <f t="shared" si="18"/>
        <v>0</v>
      </c>
      <c r="W49" s="88">
        <f t="shared" si="18"/>
        <v>0</v>
      </c>
      <c r="X49" s="88">
        <f t="shared" si="18"/>
        <v>0</v>
      </c>
    </row>
    <row r="50" spans="6:24" hidden="1" x14ac:dyDescent="0.25">
      <c r="F50" s="11" t="s">
        <v>26</v>
      </c>
      <c r="G50" s="88">
        <f t="shared" ref="G50:X50" si="19">G34</f>
        <v>0</v>
      </c>
      <c r="H50" s="88">
        <f t="shared" si="19"/>
        <v>25000</v>
      </c>
      <c r="I50" s="88">
        <f t="shared" si="19"/>
        <v>0</v>
      </c>
      <c r="J50" s="88">
        <f t="shared" si="19"/>
        <v>0</v>
      </c>
      <c r="K50" s="88">
        <f t="shared" si="19"/>
        <v>0</v>
      </c>
      <c r="L50" s="88">
        <f t="shared" si="19"/>
        <v>0</v>
      </c>
      <c r="M50" s="88">
        <f t="shared" si="19"/>
        <v>0</v>
      </c>
      <c r="N50" s="88">
        <f t="shared" si="19"/>
        <v>0</v>
      </c>
      <c r="O50" s="88">
        <f t="shared" si="19"/>
        <v>0</v>
      </c>
      <c r="P50" s="88">
        <f t="shared" si="19"/>
        <v>0</v>
      </c>
      <c r="Q50" s="88">
        <f t="shared" si="19"/>
        <v>0</v>
      </c>
      <c r="R50" s="88">
        <f t="shared" si="19"/>
        <v>0</v>
      </c>
      <c r="S50" s="88">
        <f t="shared" si="19"/>
        <v>0</v>
      </c>
      <c r="T50" s="88">
        <f t="shared" si="19"/>
        <v>0</v>
      </c>
      <c r="U50" s="88">
        <f t="shared" si="19"/>
        <v>0</v>
      </c>
      <c r="V50" s="88">
        <f t="shared" si="19"/>
        <v>0</v>
      </c>
      <c r="W50" s="88">
        <f t="shared" si="19"/>
        <v>0</v>
      </c>
      <c r="X50" s="88">
        <f t="shared" si="19"/>
        <v>0</v>
      </c>
    </row>
    <row r="51" spans="6:24" hidden="1" x14ac:dyDescent="0.25">
      <c r="F51" s="11" t="s">
        <v>27</v>
      </c>
      <c r="G51" s="88">
        <f t="shared" ref="G51:X51" si="20">-G35</f>
        <v>0</v>
      </c>
      <c r="H51" s="88">
        <f t="shared" si="20"/>
        <v>5833.333333333333</v>
      </c>
      <c r="I51" s="88">
        <f t="shared" si="20"/>
        <v>5833.333333333333</v>
      </c>
      <c r="J51" s="88">
        <f t="shared" si="20"/>
        <v>5833.333333333333</v>
      </c>
      <c r="K51" s="88">
        <f t="shared" si="20"/>
        <v>5833.333333333333</v>
      </c>
      <c r="L51" s="88">
        <f t="shared" si="20"/>
        <v>5833.333333333333</v>
      </c>
      <c r="M51" s="88">
        <f t="shared" si="20"/>
        <v>5833.333333333333</v>
      </c>
      <c r="N51" s="88">
        <f t="shared" si="20"/>
        <v>0</v>
      </c>
      <c r="O51" s="88">
        <f t="shared" si="20"/>
        <v>0</v>
      </c>
      <c r="P51" s="88">
        <f t="shared" si="20"/>
        <v>0</v>
      </c>
      <c r="Q51" s="88">
        <f t="shared" si="20"/>
        <v>0</v>
      </c>
      <c r="R51" s="88">
        <f t="shared" si="20"/>
        <v>0</v>
      </c>
      <c r="S51" s="88">
        <f t="shared" si="20"/>
        <v>0</v>
      </c>
      <c r="T51" s="88">
        <f t="shared" si="20"/>
        <v>0</v>
      </c>
      <c r="U51" s="88">
        <f t="shared" si="20"/>
        <v>0</v>
      </c>
      <c r="V51" s="88">
        <f t="shared" si="20"/>
        <v>0</v>
      </c>
      <c r="W51" s="88">
        <f t="shared" si="20"/>
        <v>0</v>
      </c>
      <c r="X51" s="88">
        <f t="shared" si="20"/>
        <v>0</v>
      </c>
    </row>
    <row r="52" spans="6:24" hidden="1" x14ac:dyDescent="0.25"/>
    <row r="53" spans="6:24" hidden="1" x14ac:dyDescent="0.25"/>
    <row r="54" spans="6:24" hidden="1" x14ac:dyDescent="0.25">
      <c r="G54" s="15">
        <v>44440</v>
      </c>
      <c r="H54" s="15">
        <v>44470</v>
      </c>
      <c r="I54" s="15">
        <v>44501</v>
      </c>
      <c r="J54" s="15">
        <v>44531</v>
      </c>
      <c r="K54" s="15">
        <v>44562</v>
      </c>
      <c r="L54" s="15">
        <v>44593</v>
      </c>
      <c r="M54" s="15">
        <v>44621</v>
      </c>
      <c r="N54" s="15">
        <v>44652</v>
      </c>
      <c r="O54" s="15">
        <v>44682</v>
      </c>
      <c r="P54" s="15">
        <v>44713</v>
      </c>
      <c r="Q54" s="15">
        <v>44743</v>
      </c>
      <c r="R54" s="15">
        <v>44774</v>
      </c>
      <c r="S54" s="15">
        <v>44805</v>
      </c>
      <c r="T54" s="15">
        <v>44835</v>
      </c>
      <c r="U54" s="15">
        <v>44866</v>
      </c>
      <c r="V54" s="15">
        <v>44896</v>
      </c>
      <c r="W54" s="15">
        <v>44927</v>
      </c>
      <c r="X54" s="15">
        <v>44958</v>
      </c>
    </row>
    <row r="55" spans="6:24" hidden="1" x14ac:dyDescent="0.25">
      <c r="F55" s="11" t="s">
        <v>22</v>
      </c>
      <c r="G55" s="86">
        <f t="shared" ref="G55:X55" si="21">G23</f>
        <v>70000</v>
      </c>
      <c r="H55" s="86">
        <f t="shared" si="21"/>
        <v>70000</v>
      </c>
      <c r="I55" s="86">
        <f t="shared" si="21"/>
        <v>0</v>
      </c>
      <c r="J55" s="86">
        <f t="shared" si="21"/>
        <v>0</v>
      </c>
      <c r="K55" s="86">
        <f t="shared" si="21"/>
        <v>0</v>
      </c>
      <c r="L55" s="86">
        <f t="shared" si="21"/>
        <v>0</v>
      </c>
      <c r="M55" s="86">
        <f t="shared" si="21"/>
        <v>0</v>
      </c>
      <c r="N55" s="86">
        <f t="shared" si="21"/>
        <v>0</v>
      </c>
      <c r="O55" s="86">
        <f t="shared" si="21"/>
        <v>0</v>
      </c>
      <c r="P55" s="86">
        <f t="shared" si="21"/>
        <v>0</v>
      </c>
      <c r="Q55" s="86">
        <f t="shared" si="21"/>
        <v>0</v>
      </c>
      <c r="R55" s="86">
        <f t="shared" si="21"/>
        <v>0</v>
      </c>
      <c r="S55" s="86">
        <f t="shared" si="21"/>
        <v>0</v>
      </c>
      <c r="T55" s="86">
        <f t="shared" si="21"/>
        <v>0</v>
      </c>
      <c r="U55" s="86">
        <f t="shared" si="21"/>
        <v>0</v>
      </c>
      <c r="V55" s="86">
        <f t="shared" si="21"/>
        <v>0</v>
      </c>
      <c r="W55" s="86">
        <f t="shared" si="21"/>
        <v>0</v>
      </c>
      <c r="X55" s="86">
        <f t="shared" si="21"/>
        <v>0</v>
      </c>
    </row>
    <row r="56" spans="6:24" hidden="1" x14ac:dyDescent="0.25">
      <c r="F56" s="11" t="s">
        <v>24</v>
      </c>
      <c r="G56" s="86">
        <f t="shared" ref="G56:X56" si="22">G24</f>
        <v>0</v>
      </c>
      <c r="H56" s="86">
        <f t="shared" si="22"/>
        <v>0</v>
      </c>
      <c r="I56" s="86">
        <f t="shared" si="22"/>
        <v>64400</v>
      </c>
      <c r="J56" s="86">
        <f t="shared" si="22"/>
        <v>0</v>
      </c>
      <c r="K56" s="86">
        <f t="shared" si="22"/>
        <v>0</v>
      </c>
      <c r="L56" s="86">
        <f t="shared" si="22"/>
        <v>0</v>
      </c>
      <c r="M56" s="86">
        <f t="shared" si="22"/>
        <v>0</v>
      </c>
      <c r="N56" s="86">
        <f t="shared" si="22"/>
        <v>0</v>
      </c>
      <c r="O56" s="86">
        <f t="shared" si="22"/>
        <v>0</v>
      </c>
      <c r="P56" s="86">
        <f t="shared" si="22"/>
        <v>0</v>
      </c>
      <c r="Q56" s="86">
        <f t="shared" si="22"/>
        <v>0</v>
      </c>
      <c r="R56" s="86">
        <f t="shared" si="22"/>
        <v>0</v>
      </c>
      <c r="S56" s="86">
        <f t="shared" si="22"/>
        <v>0</v>
      </c>
      <c r="T56" s="86">
        <f t="shared" si="22"/>
        <v>0</v>
      </c>
      <c r="U56" s="86">
        <f t="shared" si="22"/>
        <v>0</v>
      </c>
      <c r="V56" s="86">
        <f t="shared" si="22"/>
        <v>0</v>
      </c>
      <c r="W56" s="86">
        <f t="shared" si="22"/>
        <v>0</v>
      </c>
      <c r="X56" s="86">
        <f t="shared" si="22"/>
        <v>0</v>
      </c>
    </row>
    <row r="57" spans="6:24" hidden="1" x14ac:dyDescent="0.25">
      <c r="F57" s="11" t="s">
        <v>29</v>
      </c>
      <c r="G57" s="86">
        <f>G27</f>
        <v>0</v>
      </c>
      <c r="H57" s="86">
        <f>H27</f>
        <v>0</v>
      </c>
      <c r="I57" s="86">
        <f>I27</f>
        <v>0</v>
      </c>
      <c r="J57" s="86">
        <f>J27</f>
        <v>0</v>
      </c>
      <c r="K57" s="86">
        <f t="shared" ref="K57:X57" si="23">K27-K59-K61</f>
        <v>58312.121212121208</v>
      </c>
      <c r="L57" s="86">
        <f t="shared" si="23"/>
        <v>58312.121212121208</v>
      </c>
      <c r="M57" s="86">
        <f t="shared" si="23"/>
        <v>58312.121212121208</v>
      </c>
      <c r="N57" s="86">
        <f t="shared" si="23"/>
        <v>64145.454545454544</v>
      </c>
      <c r="O57" s="86">
        <f t="shared" si="23"/>
        <v>64145.454545454544</v>
      </c>
      <c r="P57" s="86">
        <f t="shared" si="23"/>
        <v>64145.454545454544</v>
      </c>
      <c r="Q57" s="86">
        <f t="shared" si="23"/>
        <v>64145.454545454544</v>
      </c>
      <c r="R57" s="86">
        <f t="shared" si="23"/>
        <v>64145.454545454544</v>
      </c>
      <c r="S57" s="86">
        <f t="shared" si="23"/>
        <v>64145.454545454544</v>
      </c>
      <c r="T57" s="86">
        <f t="shared" si="23"/>
        <v>64145.454545454544</v>
      </c>
      <c r="U57" s="86">
        <f t="shared" si="23"/>
        <v>70000</v>
      </c>
      <c r="V57" s="86">
        <f t="shared" si="23"/>
        <v>70000</v>
      </c>
      <c r="W57" s="86">
        <f t="shared" si="23"/>
        <v>70000</v>
      </c>
      <c r="X57" s="86">
        <f t="shared" si="23"/>
        <v>70000</v>
      </c>
    </row>
    <row r="58" spans="6:24" hidden="1" x14ac:dyDescent="0.25">
      <c r="F58" s="11" t="s">
        <v>23</v>
      </c>
      <c r="G58" s="87">
        <f t="shared" ref="G58:X58" si="24">G29</f>
        <v>1000</v>
      </c>
      <c r="H58" s="87">
        <f t="shared" si="24"/>
        <v>1000</v>
      </c>
      <c r="I58" s="87">
        <f t="shared" si="24"/>
        <v>1000</v>
      </c>
      <c r="J58" s="87">
        <f t="shared" si="24"/>
        <v>1000</v>
      </c>
      <c r="K58" s="87">
        <f t="shared" si="24"/>
        <v>1000</v>
      </c>
      <c r="L58" s="87">
        <f t="shared" si="24"/>
        <v>1000</v>
      </c>
      <c r="M58" s="87">
        <f t="shared" si="24"/>
        <v>1000</v>
      </c>
      <c r="N58" s="87">
        <f t="shared" si="24"/>
        <v>1000</v>
      </c>
      <c r="O58" s="87">
        <f t="shared" si="24"/>
        <v>1000</v>
      </c>
      <c r="P58" s="87">
        <f t="shared" si="24"/>
        <v>1000</v>
      </c>
      <c r="Q58" s="87">
        <f t="shared" si="24"/>
        <v>1000</v>
      </c>
      <c r="R58" s="87">
        <f t="shared" si="24"/>
        <v>1000</v>
      </c>
      <c r="S58" s="87">
        <f t="shared" si="24"/>
        <v>1000</v>
      </c>
      <c r="T58" s="87">
        <f t="shared" si="24"/>
        <v>1000</v>
      </c>
      <c r="U58" s="87">
        <f t="shared" si="24"/>
        <v>1000</v>
      </c>
      <c r="V58" s="87">
        <f t="shared" si="24"/>
        <v>1000</v>
      </c>
      <c r="W58" s="87">
        <f t="shared" si="24"/>
        <v>1000</v>
      </c>
      <c r="X58" s="87">
        <f t="shared" si="24"/>
        <v>1000</v>
      </c>
    </row>
    <row r="59" spans="6:24" hidden="1" x14ac:dyDescent="0.25">
      <c r="F59" s="11" t="s">
        <v>25</v>
      </c>
      <c r="G59" s="88">
        <f>-G33</f>
        <v>0</v>
      </c>
      <c r="H59" s="88">
        <f>-H33</f>
        <v>0</v>
      </c>
      <c r="I59" s="88">
        <f>-I33</f>
        <v>0</v>
      </c>
      <c r="J59" s="88">
        <f>J33</f>
        <v>-5854.545454545455</v>
      </c>
      <c r="K59" s="88">
        <f t="shared" ref="K59:X59" si="25">-K33</f>
        <v>5854.545454545455</v>
      </c>
      <c r="L59" s="88">
        <f t="shared" si="25"/>
        <v>5854.545454545455</v>
      </c>
      <c r="M59" s="88">
        <f t="shared" si="25"/>
        <v>5854.545454545455</v>
      </c>
      <c r="N59" s="88">
        <f t="shared" si="25"/>
        <v>5854.545454545455</v>
      </c>
      <c r="O59" s="88">
        <f t="shared" si="25"/>
        <v>5854.545454545455</v>
      </c>
      <c r="P59" s="88">
        <f t="shared" si="25"/>
        <v>5854.545454545455</v>
      </c>
      <c r="Q59" s="88">
        <f t="shared" si="25"/>
        <v>5854.545454545455</v>
      </c>
      <c r="R59" s="88">
        <f t="shared" si="25"/>
        <v>5854.545454545455</v>
      </c>
      <c r="S59" s="88">
        <f t="shared" si="25"/>
        <v>5854.545454545455</v>
      </c>
      <c r="T59" s="88">
        <f t="shared" si="25"/>
        <v>5854.545454545455</v>
      </c>
      <c r="U59" s="88">
        <f t="shared" si="25"/>
        <v>0</v>
      </c>
      <c r="V59" s="88">
        <f t="shared" si="25"/>
        <v>0</v>
      </c>
      <c r="W59" s="88">
        <f t="shared" si="25"/>
        <v>0</v>
      </c>
      <c r="X59" s="88">
        <f t="shared" si="25"/>
        <v>0</v>
      </c>
    </row>
    <row r="60" spans="6:24" hidden="1" x14ac:dyDescent="0.25">
      <c r="F60" s="11" t="s">
        <v>26</v>
      </c>
      <c r="G60" s="88">
        <f>G34</f>
        <v>0</v>
      </c>
      <c r="H60" s="88">
        <f>H34</f>
        <v>25000</v>
      </c>
      <c r="I60" s="88">
        <f>I34</f>
        <v>0</v>
      </c>
      <c r="J60" s="88">
        <f>J34</f>
        <v>0</v>
      </c>
      <c r="K60" s="88">
        <f t="shared" ref="K60:X60" si="26">K34</f>
        <v>0</v>
      </c>
      <c r="L60" s="88">
        <f t="shared" si="26"/>
        <v>0</v>
      </c>
      <c r="M60" s="88">
        <f t="shared" si="26"/>
        <v>0</v>
      </c>
      <c r="N60" s="88">
        <f t="shared" si="26"/>
        <v>0</v>
      </c>
      <c r="O60" s="88">
        <f t="shared" si="26"/>
        <v>0</v>
      </c>
      <c r="P60" s="88">
        <f t="shared" si="26"/>
        <v>0</v>
      </c>
      <c r="Q60" s="88">
        <f t="shared" si="26"/>
        <v>0</v>
      </c>
      <c r="R60" s="88">
        <f t="shared" si="26"/>
        <v>0</v>
      </c>
      <c r="S60" s="88">
        <f t="shared" si="26"/>
        <v>0</v>
      </c>
      <c r="T60" s="88">
        <f t="shared" si="26"/>
        <v>0</v>
      </c>
      <c r="U60" s="88">
        <f t="shared" si="26"/>
        <v>0</v>
      </c>
      <c r="V60" s="88">
        <f t="shared" si="26"/>
        <v>0</v>
      </c>
      <c r="W60" s="88">
        <f t="shared" si="26"/>
        <v>0</v>
      </c>
      <c r="X60" s="88">
        <f t="shared" si="26"/>
        <v>0</v>
      </c>
    </row>
    <row r="61" spans="6:24" hidden="1" x14ac:dyDescent="0.25">
      <c r="F61" s="11" t="s">
        <v>27</v>
      </c>
      <c r="G61" s="88">
        <f>-G35</f>
        <v>0</v>
      </c>
      <c r="H61" s="88">
        <f>-H35</f>
        <v>5833.333333333333</v>
      </c>
      <c r="I61" s="88">
        <f>-I35</f>
        <v>5833.333333333333</v>
      </c>
      <c r="J61" s="88">
        <f>J35</f>
        <v>-5833.333333333333</v>
      </c>
      <c r="K61" s="88">
        <f t="shared" ref="K61:X61" si="27">-K35</f>
        <v>5833.333333333333</v>
      </c>
      <c r="L61" s="88">
        <f t="shared" si="27"/>
        <v>5833.333333333333</v>
      </c>
      <c r="M61" s="88">
        <f t="shared" si="27"/>
        <v>5833.333333333333</v>
      </c>
      <c r="N61" s="88">
        <f t="shared" si="27"/>
        <v>0</v>
      </c>
      <c r="O61" s="88">
        <f t="shared" si="27"/>
        <v>0</v>
      </c>
      <c r="P61" s="88">
        <f t="shared" si="27"/>
        <v>0</v>
      </c>
      <c r="Q61" s="88">
        <f t="shared" si="27"/>
        <v>0</v>
      </c>
      <c r="R61" s="88">
        <f t="shared" si="27"/>
        <v>0</v>
      </c>
      <c r="S61" s="88">
        <f t="shared" si="27"/>
        <v>0</v>
      </c>
      <c r="T61" s="88">
        <f t="shared" si="27"/>
        <v>0</v>
      </c>
      <c r="U61" s="88">
        <f t="shared" si="27"/>
        <v>0</v>
      </c>
      <c r="V61" s="88">
        <f t="shared" si="27"/>
        <v>0</v>
      </c>
      <c r="W61" s="88">
        <f t="shared" si="27"/>
        <v>0</v>
      </c>
      <c r="X61" s="88">
        <f t="shared" si="27"/>
        <v>0</v>
      </c>
    </row>
    <row r="62" spans="6:24" hidden="1" x14ac:dyDescent="0.25"/>
  </sheetData>
  <sheetProtection algorithmName="SHA-512" hashValue="hCNIYchbPG89WyUWbLZTUO2XcfIFRF3ojzsaClk4zfqWcHMvD+/IDoqbxSsgzbd7gJ/WbghE5qyVgWUH2vxZFw==" saltValue="C9Lwf1JqL/+aJ3Kx7nFfnA==" spinCount="100000" sheet="1" objects="1" scenarios="1"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Cashflow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jcresswell</dc:creator>
  <cp:lastModifiedBy>Jack Cresswell</cp:lastModifiedBy>
  <dcterms:created xsi:type="dcterms:W3CDTF">2021-09-02T08:59:16Z</dcterms:created>
  <dcterms:modified xsi:type="dcterms:W3CDTF">2021-09-03T15:52:20Z</dcterms:modified>
</cp:coreProperties>
</file>