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.sharepoint.com/teams/CommsandPublicAffairs/Shared Documents/Contract Negotiations/2024-25 and 2025-26 Negotiations/"/>
    </mc:Choice>
  </mc:AlternateContent>
  <xr:revisionPtr revIDLastSave="55" documentId="13_ncr:1_{CD5BE3CD-4966-458B-9032-6B97A9366ACC}" xr6:coauthVersionLast="47" xr6:coauthVersionMax="47" xr10:uidLastSave="{87E359D6-BA5B-42E2-841C-F2A0A4CF8257}"/>
  <bookViews>
    <workbookView xWindow="28680" yWindow="-120" windowWidth="29040" windowHeight="15720" xr2:uid="{BD1E96DA-36E4-452B-9961-4221F60EFBAF}"/>
  </bookViews>
  <sheets>
    <sheet name="Introduction" sheetId="2" r:id="rId1"/>
    <sheet name="Pharmacy calculator" sheetId="4" r:id="rId2"/>
    <sheet name="PQS table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D17" i="4" l="1"/>
  <c r="D9" i="4"/>
  <c r="D25" i="4"/>
  <c r="D24" i="4"/>
  <c r="D23" i="4"/>
  <c r="D22" i="4"/>
  <c r="D21" i="4"/>
  <c r="D20" i="4"/>
  <c r="D19" i="4"/>
  <c r="D18" i="4"/>
  <c r="D16" i="4"/>
  <c r="D15" i="4"/>
  <c r="D14" i="4"/>
  <c r="D13" i="4"/>
  <c r="D12" i="4"/>
  <c r="D11" i="4"/>
  <c r="D8" i="4"/>
  <c r="D27" i="4" l="1"/>
  <c r="G11" i="3"/>
  <c r="H11" i="3" s="1"/>
  <c r="G12" i="3"/>
  <c r="H12" i="3" s="1"/>
  <c r="G13" i="3"/>
  <c r="H13" i="3" s="1"/>
  <c r="G14" i="3"/>
  <c r="H14" i="3" s="1"/>
  <c r="G15" i="3"/>
  <c r="H15" i="3" s="1"/>
  <c r="G10" i="3"/>
  <c r="H10" i="3" s="1"/>
</calcChain>
</file>

<file path=xl/sharedStrings.xml><?xml version="1.0" encoding="utf-8"?>
<sst xmlns="http://schemas.openxmlformats.org/spreadsheetml/2006/main" count="48" uniqueCount="48">
  <si>
    <t>Community Pharmacy Contractual Framework: Indicative Income Calculator</t>
  </si>
  <si>
    <t>IMPORTANT CAVEATS</t>
  </si>
  <si>
    <t>Pharmacy Access Scheme (PhAS) payments are not factored into these tables. Information on PhAS and a list of eligible pharmacies is available at</t>
  </si>
  <si>
    <t>cpe.org.uk/phas</t>
  </si>
  <si>
    <t xml:space="preserve">Estimated average buying profit is derived from the total agreed margin divided by the forecasted items, and is intended only as a guide. </t>
  </si>
  <si>
    <t xml:space="preserve">Special fees and allowances have been distributed in proportion to monthly items for illustrative purposes only. In practice, individual pharmacy </t>
  </si>
  <si>
    <t>income will vary according to the mix of products dispensed.</t>
  </si>
  <si>
    <t>PQS payments are not included.</t>
  </si>
  <si>
    <t>No estimate of Serious Shortage Protocol fees which may be earned by contractors is included.</t>
  </si>
  <si>
    <t>The Indicative Income Calculator is not intended to cover locally agreed contracts (i.e. Local Pharmaceutical Services contracts).</t>
  </si>
  <si>
    <t>Last updated March 2025</t>
  </si>
  <si>
    <t>Estimated monthly income for 2025/26</t>
  </si>
  <si>
    <t>Pharmacy owners can input their specific pharmacy details into the green boxes</t>
  </si>
  <si>
    <t>below for a personalised monthly income estimate.</t>
  </si>
  <si>
    <t>Inputs</t>
  </si>
  <si>
    <t>2025/26 monthly income</t>
  </si>
  <si>
    <t>Average items per month</t>
  </si>
  <si>
    <t>SAFs</t>
  </si>
  <si>
    <t>Other dispensing fees</t>
  </si>
  <si>
    <t>Estimated average buying profit</t>
  </si>
  <si>
    <t>NMS per month (part 1)</t>
  </si>
  <si>
    <t>NMS per month (part 2)</t>
  </si>
  <si>
    <t>HCFS clinic checks per month</t>
  </si>
  <si>
    <t>HCFS ABPM per month</t>
  </si>
  <si>
    <t>PCS repeat consultations per month</t>
  </si>
  <si>
    <t>PCS initiation consultations per month</t>
  </si>
  <si>
    <t>EHC consultations per month</t>
  </si>
  <si>
    <t>PF - UMS per month</t>
  </si>
  <si>
    <t>PF - MI per month</t>
  </si>
  <si>
    <t>PF Clinical pathways consults per month</t>
  </si>
  <si>
    <t>Pharmacy First fixed payment</t>
  </si>
  <si>
    <t>DMS per month</t>
  </si>
  <si>
    <t>AUR consultations per month</t>
  </si>
  <si>
    <t>Stoma customisations per month</t>
  </si>
  <si>
    <t>Smoking cessations patients per month</t>
  </si>
  <si>
    <t>Total</t>
  </si>
  <si>
    <t>Note on service caps</t>
  </si>
  <si>
    <t>This calculator assumes all input values fall within the pharmacy's cap and are therefore remunerated.</t>
  </si>
  <si>
    <t>Please refer to the Drug Tariff / information published by NHSBSA if you are unsure of any caps or</t>
  </si>
  <si>
    <t>allowances for your pharmacy.</t>
  </si>
  <si>
    <t>min £ per point</t>
  </si>
  <si>
    <t>lower</t>
  </si>
  <si>
    <t>upper</t>
  </si>
  <si>
    <t>points</t>
  </si>
  <si>
    <t>total</t>
  </si>
  <si>
    <t>pcm</t>
  </si>
  <si>
    <t xml:space="preserve">These figures are illustrative only and represent the totality of changes being made to the CPCF. Implementation timings for some elements of </t>
  </si>
  <si>
    <t>the updated CPCF will differ.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</si>
</sst>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Down">
        <fgColor rgb="FFFFC5C5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 vertical="center"/>
    </xf>
    <xf numFmtId="0" fontId="0" fillId="3" borderId="0" xfId="0" applyFill="1"/>
    <xf numFmtId="0" fontId="0" fillId="2" borderId="0" xfId="0" applyFill="1" applyAlignment="1">
      <alignment horizontal="right"/>
    </xf>
    <xf numFmtId="166" fontId="0" fillId="2" borderId="0" xfId="1" applyNumberFormat="1" applyFont="1" applyFill="1"/>
    <xf numFmtId="165" fontId="0" fillId="2" borderId="0" xfId="0" applyNumberFormat="1" applyFill="1"/>
    <xf numFmtId="164" fontId="0" fillId="2" borderId="0" xfId="1" applyNumberFormat="1" applyFont="1" applyFill="1"/>
    <xf numFmtId="0" fontId="0" fillId="2" borderId="3" xfId="0" applyFill="1" applyBorder="1"/>
    <xf numFmtId="0" fontId="3" fillId="2" borderId="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/>
    <xf numFmtId="166" fontId="0" fillId="2" borderId="4" xfId="0" applyNumberFormat="1" applyFill="1" applyBorder="1"/>
    <xf numFmtId="166" fontId="0" fillId="2" borderId="1" xfId="0" applyNumberFormat="1" applyFill="1" applyBorder="1"/>
    <xf numFmtId="0" fontId="2" fillId="4" borderId="0" xfId="0" applyFont="1" applyFill="1"/>
    <xf numFmtId="0" fontId="0" fillId="4" borderId="0" xfId="0" applyFill="1"/>
    <xf numFmtId="164" fontId="3" fillId="5" borderId="6" xfId="1" applyNumberFormat="1" applyFont="1" applyFill="1" applyBorder="1"/>
    <xf numFmtId="164" fontId="3" fillId="5" borderId="7" xfId="1" applyNumberFormat="1" applyFont="1" applyFill="1" applyBorder="1"/>
    <xf numFmtId="164" fontId="3" fillId="6" borderId="6" xfId="1" applyNumberFormat="1" applyFont="1" applyFill="1" applyBorder="1" applyAlignment="1">
      <alignment horizontal="right"/>
    </xf>
    <xf numFmtId="0" fontId="4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16</xdr:col>
      <xdr:colOff>619125</xdr:colOff>
      <xdr:row>7</xdr:row>
      <xdr:rowOff>47626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2C755A-3D11-407E-BE1B-D943BEA9C26C}"/>
            </a:ext>
          </a:extLst>
        </xdr:cNvPr>
        <xdr:cNvSpPr txBox="1"/>
      </xdr:nvSpPr>
      <xdr:spPr>
        <a:xfrm>
          <a:off x="609600" y="838200"/>
          <a:ext cx="9763125" cy="6191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latin typeface="+mn-lt"/>
            </a:rPr>
            <a:t>The following calculator</a:t>
          </a:r>
          <a:r>
            <a:rPr lang="en-GB" sz="1100" baseline="0">
              <a:latin typeface="+mn-lt"/>
            </a:rPr>
            <a:t> </a:t>
          </a:r>
          <a:r>
            <a:rPr lang="en-GB" sz="1100">
              <a:latin typeface="+mn-lt"/>
            </a:rPr>
            <a:t>illustrates an</a:t>
          </a:r>
          <a:r>
            <a:rPr lang="en-GB" sz="1100" baseline="0">
              <a:latin typeface="+mn-lt"/>
            </a:rPr>
            <a:t> </a:t>
          </a:r>
          <a:r>
            <a:rPr lang="en-GB" sz="1100">
              <a:latin typeface="+mn-lt"/>
            </a:rPr>
            <a:t>indicative monthly income that could be expected by a typical pharmacy in £pounds</a:t>
          </a:r>
          <a:r>
            <a:rPr lang="en-GB" sz="1100" baseline="0">
              <a:latin typeface="+mn-lt"/>
            </a:rPr>
            <a:t> for services provided under the Community Pharmacy Contractual Framework. These figures are based on the funding settlement for 2025/26</a:t>
          </a:r>
          <a:r>
            <a:rPr lang="en-GB" sz="1100">
              <a:latin typeface="+mn-lt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C908-A1BD-4F8D-B10F-C89E589569B6}">
  <sheetPr>
    <tabColor theme="9" tint="0.79998168889431442"/>
  </sheetPr>
  <dimension ref="B3:Q31"/>
  <sheetViews>
    <sheetView tabSelected="1" workbookViewId="0">
      <selection activeCell="C13" sqref="C13"/>
    </sheetView>
  </sheetViews>
  <sheetFormatPr defaultRowHeight="15" x14ac:dyDescent="0.25"/>
  <cols>
    <col min="1" max="16" width="9.140625" style="1"/>
    <col min="17" max="17" width="9.5703125" style="1" customWidth="1"/>
    <col min="18" max="16384" width="9.140625" style="1"/>
  </cols>
  <sheetData>
    <row r="3" spans="2:17" ht="21" x14ac:dyDescent="0.25">
      <c r="B3" s="2" t="s">
        <v>0</v>
      </c>
    </row>
    <row r="9" spans="2:17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x14ac:dyDescent="0.25">
      <c r="B10" s="3"/>
      <c r="C10" s="19" t="s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x14ac:dyDescent="0.25">
      <c r="B12" s="3"/>
      <c r="C12" s="3" t="s">
        <v>46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 x14ac:dyDescent="0.25">
      <c r="B13" s="3"/>
      <c r="C13" s="3" t="s">
        <v>47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x14ac:dyDescent="0.25">
      <c r="B15" s="3"/>
      <c r="C15" s="3" t="s">
        <v>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x14ac:dyDescent="0.25">
      <c r="B16" s="3"/>
      <c r="C16" s="3" t="s">
        <v>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 ht="15" customHeight="1" x14ac:dyDescent="0.25">
      <c r="B18" s="3"/>
      <c r="C18" s="3" t="s">
        <v>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 x14ac:dyDescent="0.25">
      <c r="B20" s="3"/>
      <c r="C20" s="3" t="s">
        <v>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x14ac:dyDescent="0.25">
      <c r="B21" s="3"/>
      <c r="C21" s="3" t="s">
        <v>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 x14ac:dyDescent="0.25">
      <c r="B23" s="3"/>
      <c r="C23" s="3" t="s">
        <v>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 x14ac:dyDescent="0.25">
      <c r="B25" s="3"/>
      <c r="C25" s="3" t="s">
        <v>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17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 x14ac:dyDescent="0.25">
      <c r="B27" s="3"/>
      <c r="C27" s="3" t="s">
        <v>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2:17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31" spans="2:17" x14ac:dyDescent="0.25">
      <c r="B31" s="1" t="s">
        <v>10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DE28-ECD1-4400-97E9-09C13A50533B}">
  <sheetPr>
    <tabColor theme="5" tint="0.59999389629810485"/>
  </sheetPr>
  <dimension ref="B2:G32"/>
  <sheetViews>
    <sheetView workbookViewId="0">
      <selection activeCell="B21" sqref="B21"/>
    </sheetView>
  </sheetViews>
  <sheetFormatPr defaultRowHeight="15" x14ac:dyDescent="0.25"/>
  <cols>
    <col min="1" max="1" width="9.140625" style="1"/>
    <col min="2" max="2" width="36.28515625" style="1" customWidth="1"/>
    <col min="3" max="3" width="9.5703125" style="1" bestFit="1" customWidth="1"/>
    <col min="4" max="4" width="23.42578125" style="1" customWidth="1"/>
    <col min="5" max="6" width="9.140625" style="1"/>
    <col min="7" max="7" width="10.140625" style="1" bestFit="1" customWidth="1"/>
    <col min="8" max="16384" width="9.140625" style="1"/>
  </cols>
  <sheetData>
    <row r="2" spans="2:5" ht="21" x14ac:dyDescent="0.35">
      <c r="B2" s="14" t="s">
        <v>11</v>
      </c>
      <c r="C2" s="15"/>
      <c r="D2" s="15"/>
      <c r="E2" s="15"/>
    </row>
    <row r="3" spans="2:5" x14ac:dyDescent="0.25">
      <c r="B3" s="15" t="s">
        <v>12</v>
      </c>
      <c r="C3" s="15"/>
      <c r="D3" s="15"/>
      <c r="E3" s="15"/>
    </row>
    <row r="4" spans="2:5" x14ac:dyDescent="0.25">
      <c r="B4" s="15" t="s">
        <v>13</v>
      </c>
      <c r="C4" s="15"/>
      <c r="D4" s="15"/>
      <c r="E4" s="15"/>
    </row>
    <row r="6" spans="2:5" ht="15.75" thickBot="1" x14ac:dyDescent="0.3">
      <c r="C6" s="9" t="s">
        <v>14</v>
      </c>
      <c r="D6" s="10" t="s">
        <v>15</v>
      </c>
    </row>
    <row r="7" spans="2:5" ht="15.75" thickBot="1" x14ac:dyDescent="0.3">
      <c r="B7" s="8" t="s">
        <v>16</v>
      </c>
      <c r="C7" s="16">
        <v>8000</v>
      </c>
      <c r="D7" s="12"/>
    </row>
    <row r="8" spans="2:5" ht="15.75" thickBot="1" x14ac:dyDescent="0.3">
      <c r="B8" s="8" t="s">
        <v>17</v>
      </c>
      <c r="C8" s="18"/>
      <c r="D8" s="12">
        <f>C7*1.46</f>
        <v>11680</v>
      </c>
    </row>
    <row r="9" spans="2:5" ht="15.75" thickBot="1" x14ac:dyDescent="0.3">
      <c r="B9" s="8" t="s">
        <v>18</v>
      </c>
      <c r="C9" s="18"/>
      <c r="D9" s="12">
        <f>106.54/1209*C7</f>
        <v>704.97932175351525</v>
      </c>
    </row>
    <row r="10" spans="2:5" ht="15.75" thickBot="1" x14ac:dyDescent="0.3">
      <c r="B10" s="8" t="s">
        <v>19</v>
      </c>
      <c r="C10" s="18"/>
      <c r="D10" s="12">
        <f>900/1209*C7</f>
        <v>5955.3349875930526</v>
      </c>
    </row>
    <row r="11" spans="2:5" ht="15.75" thickBot="1" x14ac:dyDescent="0.3">
      <c r="B11" s="8" t="s">
        <v>20</v>
      </c>
      <c r="C11" s="16">
        <v>80</v>
      </c>
      <c r="D11" s="12">
        <f>C11*14</f>
        <v>1120</v>
      </c>
    </row>
    <row r="12" spans="2:5" ht="15.75" thickBot="1" x14ac:dyDescent="0.3">
      <c r="B12" s="8" t="s">
        <v>21</v>
      </c>
      <c r="C12" s="16">
        <v>65</v>
      </c>
      <c r="D12" s="12">
        <f>C12*14</f>
        <v>910</v>
      </c>
    </row>
    <row r="13" spans="2:5" ht="15.75" thickBot="1" x14ac:dyDescent="0.3">
      <c r="B13" s="8" t="s">
        <v>22</v>
      </c>
      <c r="C13" s="16">
        <v>20</v>
      </c>
      <c r="D13" s="12">
        <f>C13*10</f>
        <v>200</v>
      </c>
    </row>
    <row r="14" spans="2:5" ht="15.75" thickBot="1" x14ac:dyDescent="0.3">
      <c r="B14" s="8" t="s">
        <v>23</v>
      </c>
      <c r="C14" s="16">
        <v>2</v>
      </c>
      <c r="D14" s="12">
        <f>C14*50.85</f>
        <v>101.7</v>
      </c>
    </row>
    <row r="15" spans="2:5" ht="15.75" thickBot="1" x14ac:dyDescent="0.3">
      <c r="B15" s="8" t="s">
        <v>24</v>
      </c>
      <c r="C15" s="16">
        <v>3</v>
      </c>
      <c r="D15" s="12">
        <f>C15*25</f>
        <v>75</v>
      </c>
    </row>
    <row r="16" spans="2:5" ht="15.75" thickBot="1" x14ac:dyDescent="0.3">
      <c r="B16" s="8" t="s">
        <v>25</v>
      </c>
      <c r="C16" s="16">
        <v>1</v>
      </c>
      <c r="D16" s="12">
        <f>C16*25</f>
        <v>25</v>
      </c>
    </row>
    <row r="17" spans="2:7" ht="15.75" thickBot="1" x14ac:dyDescent="0.3">
      <c r="B17" s="8" t="s">
        <v>26</v>
      </c>
      <c r="C17" s="16">
        <v>1</v>
      </c>
      <c r="D17" s="12">
        <f>C17*20</f>
        <v>20</v>
      </c>
    </row>
    <row r="18" spans="2:7" ht="15.75" thickBot="1" x14ac:dyDescent="0.3">
      <c r="B18" s="8" t="s">
        <v>27</v>
      </c>
      <c r="C18" s="16">
        <v>10</v>
      </c>
      <c r="D18" s="12">
        <f>C18*15</f>
        <v>150</v>
      </c>
    </row>
    <row r="19" spans="2:7" ht="15.75" thickBot="1" x14ac:dyDescent="0.3">
      <c r="B19" s="8" t="s">
        <v>28</v>
      </c>
      <c r="C19" s="16">
        <v>10</v>
      </c>
      <c r="D19" s="12">
        <f>C19*17</f>
        <v>170</v>
      </c>
    </row>
    <row r="20" spans="2:7" ht="15.75" thickBot="1" x14ac:dyDescent="0.3">
      <c r="B20" s="8" t="s">
        <v>29</v>
      </c>
      <c r="C20" s="16">
        <v>30</v>
      </c>
      <c r="D20" s="12">
        <f>C20*17</f>
        <v>510</v>
      </c>
    </row>
    <row r="21" spans="2:7" ht="15.75" thickBot="1" x14ac:dyDescent="0.3">
      <c r="B21" s="8" t="s">
        <v>30</v>
      </c>
      <c r="C21" s="18"/>
      <c r="D21" s="12">
        <f>IF(C20&gt;=30,1000,IF(C20&gt;=20,500,0))</f>
        <v>1000</v>
      </c>
    </row>
    <row r="22" spans="2:7" ht="15.75" thickBot="1" x14ac:dyDescent="0.3">
      <c r="B22" s="8" t="s">
        <v>31</v>
      </c>
      <c r="C22" s="16">
        <v>1</v>
      </c>
      <c r="D22" s="12">
        <f>C22*35</f>
        <v>35</v>
      </c>
    </row>
    <row r="23" spans="2:7" ht="15.75" thickBot="1" x14ac:dyDescent="0.3">
      <c r="B23" s="8" t="s">
        <v>32</v>
      </c>
      <c r="C23" s="16">
        <v>0</v>
      </c>
      <c r="D23" s="12">
        <f>C23*28</f>
        <v>0</v>
      </c>
    </row>
    <row r="24" spans="2:7" ht="15.75" thickBot="1" x14ac:dyDescent="0.3">
      <c r="B24" s="8" t="s">
        <v>33</v>
      </c>
      <c r="C24" s="16">
        <v>0</v>
      </c>
      <c r="D24" s="12">
        <f>C24*4.32</f>
        <v>0</v>
      </c>
    </row>
    <row r="25" spans="2:7" ht="15.75" thickBot="1" x14ac:dyDescent="0.3">
      <c r="B25" s="8" t="s">
        <v>34</v>
      </c>
      <c r="C25" s="17">
        <v>0</v>
      </c>
      <c r="D25" s="12">
        <f>C25*97.85</f>
        <v>0</v>
      </c>
    </row>
    <row r="27" spans="2:7" x14ac:dyDescent="0.25">
      <c r="C27" s="11" t="s">
        <v>35</v>
      </c>
      <c r="D27" s="13">
        <f>SUM(D8:D26)</f>
        <v>22657.01430934657</v>
      </c>
    </row>
    <row r="29" spans="2:7" ht="21" x14ac:dyDescent="0.35">
      <c r="B29" s="14" t="s">
        <v>36</v>
      </c>
      <c r="C29" s="15"/>
      <c r="D29" s="15"/>
      <c r="E29" s="15"/>
      <c r="F29" s="15"/>
      <c r="G29" s="15"/>
    </row>
    <row r="30" spans="2:7" x14ac:dyDescent="0.25">
      <c r="B30" s="15" t="s">
        <v>37</v>
      </c>
      <c r="C30" s="15"/>
      <c r="D30" s="15"/>
      <c r="E30" s="15"/>
      <c r="F30" s="15"/>
      <c r="G30" s="15"/>
    </row>
    <row r="31" spans="2:7" x14ac:dyDescent="0.25">
      <c r="B31" s="15" t="s">
        <v>38</v>
      </c>
      <c r="C31" s="15"/>
      <c r="D31" s="15"/>
      <c r="E31" s="15"/>
      <c r="F31" s="15"/>
      <c r="G31" s="15"/>
    </row>
    <row r="32" spans="2:7" x14ac:dyDescent="0.25">
      <c r="B32" s="15" t="s">
        <v>39</v>
      </c>
      <c r="C32" s="15"/>
      <c r="D32" s="15"/>
      <c r="E32" s="15"/>
      <c r="F32" s="15"/>
      <c r="G32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C555-7C98-44CA-ABB8-502197FE7328}">
  <dimension ref="C6:H15"/>
  <sheetViews>
    <sheetView workbookViewId="0"/>
  </sheetViews>
  <sheetFormatPr defaultRowHeight="15" x14ac:dyDescent="0.25"/>
  <cols>
    <col min="1" max="6" width="9.140625" style="1"/>
    <col min="7" max="7" width="14.85546875" style="1" bestFit="1" customWidth="1"/>
    <col min="8" max="8" width="9.5703125" style="1" bestFit="1" customWidth="1"/>
    <col min="9" max="16384" width="9.140625" style="1"/>
  </cols>
  <sheetData>
    <row r="6" spans="3:8" x14ac:dyDescent="0.25">
      <c r="F6" s="6">
        <v>76.900000000000006</v>
      </c>
      <c r="G6" s="1" t="s">
        <v>40</v>
      </c>
    </row>
    <row r="9" spans="3:8" x14ac:dyDescent="0.25">
      <c r="C9" s="4" t="s">
        <v>41</v>
      </c>
      <c r="D9" s="4" t="s">
        <v>42</v>
      </c>
      <c r="F9" s="4" t="s">
        <v>43</v>
      </c>
      <c r="G9" s="4" t="s">
        <v>44</v>
      </c>
      <c r="H9" s="4" t="s">
        <v>45</v>
      </c>
    </row>
    <row r="10" spans="3:8" x14ac:dyDescent="0.25">
      <c r="C10" s="1">
        <v>0</v>
      </c>
      <c r="D10" s="1">
        <v>100</v>
      </c>
      <c r="F10" s="7">
        <v>3</v>
      </c>
      <c r="G10" s="5">
        <f>F10*$F$6</f>
        <v>230.70000000000002</v>
      </c>
      <c r="H10" s="5">
        <f t="shared" ref="H10:H15" si="0">G10/12</f>
        <v>19.225000000000001</v>
      </c>
    </row>
    <row r="11" spans="3:8" x14ac:dyDescent="0.25">
      <c r="C11" s="1">
        <v>101</v>
      </c>
      <c r="D11" s="1">
        <v>2500</v>
      </c>
      <c r="F11" s="7">
        <v>34.446666666666665</v>
      </c>
      <c r="G11" s="5">
        <f t="shared" ref="G11:G15" si="1">F11*$F$6</f>
        <v>2648.9486666666667</v>
      </c>
      <c r="H11" s="5">
        <f t="shared" si="0"/>
        <v>220.74572222222221</v>
      </c>
    </row>
    <row r="12" spans="3:8" x14ac:dyDescent="0.25">
      <c r="C12" s="1">
        <v>2501</v>
      </c>
      <c r="D12" s="1">
        <v>5000</v>
      </c>
      <c r="F12" s="7">
        <v>37.22</v>
      </c>
      <c r="G12" s="5">
        <f t="shared" si="1"/>
        <v>2862.2180000000003</v>
      </c>
      <c r="H12" s="5">
        <f t="shared" si="0"/>
        <v>238.5181666666667</v>
      </c>
    </row>
    <row r="13" spans="3:8" x14ac:dyDescent="0.25">
      <c r="C13" s="1">
        <v>5001</v>
      </c>
      <c r="D13" s="1">
        <v>12500</v>
      </c>
      <c r="F13" s="7">
        <v>40</v>
      </c>
      <c r="G13" s="5">
        <f t="shared" si="1"/>
        <v>3076</v>
      </c>
      <c r="H13" s="5">
        <f t="shared" si="0"/>
        <v>256.33333333333331</v>
      </c>
    </row>
    <row r="14" spans="3:8" x14ac:dyDescent="0.25">
      <c r="C14" s="1">
        <v>12501</v>
      </c>
      <c r="D14" s="1">
        <v>19167</v>
      </c>
      <c r="F14" s="7">
        <v>42.78</v>
      </c>
      <c r="G14" s="5">
        <f t="shared" si="1"/>
        <v>3289.7820000000002</v>
      </c>
      <c r="H14" s="5">
        <f t="shared" si="0"/>
        <v>274.14850000000001</v>
      </c>
    </row>
    <row r="15" spans="3:8" x14ac:dyDescent="0.25">
      <c r="C15" s="1">
        <v>19168</v>
      </c>
      <c r="F15" s="7">
        <v>45.553333333333327</v>
      </c>
      <c r="G15" s="5">
        <f t="shared" si="1"/>
        <v>3503.0513333333333</v>
      </c>
      <c r="H15" s="5">
        <f t="shared" si="0"/>
        <v>291.92094444444444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D17D9E47F34429ADF1BDAA305EC92" ma:contentTypeVersion="" ma:contentTypeDescription="Create a new document." ma:contentTypeScope="" ma:versionID="3cabf7513de2aaaa2aeba39d05260980">
  <xsd:schema xmlns:xsd="http://www.w3.org/2001/XMLSchema" xmlns:xs="http://www.w3.org/2001/XMLSchema" xmlns:p="http://schemas.microsoft.com/office/2006/metadata/properties" xmlns:ns2="1c7d3551-5694-4f12-b35a-d9a7a462ea4b" xmlns:ns3="57de621b-792f-4589-82be-4aea2ca125fe" targetNamespace="http://schemas.microsoft.com/office/2006/metadata/properties" ma:root="true" ma:fieldsID="9a852957b0e3cec3cade5b3674c5c411" ns2:_="" ns3:_="">
    <xsd:import namespace="1c7d3551-5694-4f12-b35a-d9a7a462ea4b"/>
    <xsd:import namespace="57de621b-792f-4589-82be-4aea2ca125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d3551-5694-4f12-b35a-d9a7a462ea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23F7F60-ED3E-4AA3-B506-D1669730A353}" ma:internalName="TaxCatchAll" ma:showField="CatchAllData" ma:web="{f9ee4b27-25d1-43ab-9954-0994902f4c4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e621b-792f-4589-82be-4aea2ca12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85b3fcf-ce55-45eb-a651-8211b79e8a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de621b-792f-4589-82be-4aea2ca125fe">
      <Terms xmlns="http://schemas.microsoft.com/office/infopath/2007/PartnerControls"/>
    </lcf76f155ced4ddcb4097134ff3c332f>
    <TaxCatchAll xmlns="1c7d3551-5694-4f12-b35a-d9a7a462ea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D5D0C-8256-42A9-893B-B929BFC25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7d3551-5694-4f12-b35a-d9a7a462ea4b"/>
    <ds:schemaRef ds:uri="57de621b-792f-4589-82be-4aea2ca12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99E39E-66CC-49ED-8BA8-D753B468BB1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57de621b-792f-4589-82be-4aea2ca125fe"/>
    <ds:schemaRef ds:uri="1c7d3551-5694-4f12-b35a-d9a7a462ea4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072FB6-242C-4041-90D9-F75EF5DDA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Pharmacy calculator</vt:lpstr>
      <vt:lpstr>PQS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jcresswell</dc:creator>
  <cp:keywords/>
  <dc:description/>
  <cp:lastModifiedBy>Jack Cresswell</cp:lastModifiedBy>
  <cp:revision/>
  <dcterms:created xsi:type="dcterms:W3CDTF">2020-04-01T11:30:32Z</dcterms:created>
  <dcterms:modified xsi:type="dcterms:W3CDTF">2025-03-28T16:36:38Z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0x010100F17D17D9E47F34429ADF1BDAA305EC92</vt:lpwstr>
  </property>
  <property fmtid="{D5CDD505-2E9C-101B-9397-08002B2CF9AE}" pid="3" name="MediaServiceImageTags">
    <vt:lpwstr/>
  </property>
</Properties>
</file>